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73F48034-EA14-477B-8271-B43A4E4D5822}" xr6:coauthVersionLast="47" xr6:coauthVersionMax="47" xr10:uidLastSave="{00000000-0000-0000-0000-000000000000}"/>
  <bookViews>
    <workbookView xWindow="-120" yWindow="-120" windowWidth="29040" windowHeight="15720" xr2:uid="{FEE67EE9-A40D-4E4F-B4CB-ACEB056978F6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" l="1"/>
  <c r="I5" i="2"/>
  <c r="L5" i="2"/>
  <c r="P5" i="2" s="1"/>
  <c r="I6" i="2"/>
  <c r="L6" i="2"/>
  <c r="N6" i="2" s="1"/>
  <c r="I7" i="2"/>
  <c r="L7" i="2"/>
  <c r="N7" i="2"/>
  <c r="P7" i="2"/>
  <c r="I8" i="2"/>
  <c r="L8" i="2"/>
  <c r="N8" i="2" s="1"/>
  <c r="P8" i="2"/>
  <c r="I9" i="2"/>
  <c r="L9" i="2"/>
  <c r="N9" i="2" s="1"/>
  <c r="I10" i="2"/>
  <c r="L10" i="2"/>
  <c r="N10" i="2" s="1"/>
  <c r="I11" i="2"/>
  <c r="L11" i="2"/>
  <c r="N11" i="2" s="1"/>
  <c r="I12" i="2"/>
  <c r="L12" i="2"/>
  <c r="P12" i="2" s="1"/>
  <c r="I13" i="2"/>
  <c r="L13" i="2"/>
  <c r="P13" i="2" s="1"/>
  <c r="I14" i="2"/>
  <c r="L14" i="2"/>
  <c r="N14" i="2" s="1"/>
  <c r="I15" i="2"/>
  <c r="L15" i="2"/>
  <c r="N15" i="2" s="1"/>
  <c r="P15" i="2"/>
  <c r="I16" i="2"/>
  <c r="L16" i="2"/>
  <c r="N16" i="2" s="1"/>
  <c r="I17" i="2"/>
  <c r="L17" i="2"/>
  <c r="P17" i="2" s="1"/>
  <c r="I18" i="2"/>
  <c r="L18" i="2"/>
  <c r="N18" i="2" s="1"/>
  <c r="I19" i="2"/>
  <c r="L19" i="2"/>
  <c r="N19" i="2" s="1"/>
  <c r="I20" i="2"/>
  <c r="L20" i="2"/>
  <c r="N20" i="2"/>
  <c r="P20" i="2"/>
  <c r="I21" i="2"/>
  <c r="L21" i="2"/>
  <c r="P21" i="2" s="1"/>
  <c r="I22" i="2"/>
  <c r="L22" i="2"/>
  <c r="N22" i="2" s="1"/>
  <c r="P22" i="2"/>
  <c r="I23" i="2"/>
  <c r="L23" i="2"/>
  <c r="N23" i="2" s="1"/>
  <c r="I24" i="2"/>
  <c r="L24" i="2"/>
  <c r="N24" i="2" s="1"/>
  <c r="I25" i="2"/>
  <c r="L25" i="2"/>
  <c r="N25" i="2" s="1"/>
  <c r="I26" i="2"/>
  <c r="L26" i="2"/>
  <c r="N26" i="2" s="1"/>
  <c r="I27" i="2"/>
  <c r="L27" i="2"/>
  <c r="N27" i="2" s="1"/>
  <c r="I28" i="2"/>
  <c r="L28" i="2"/>
  <c r="P28" i="2" s="1"/>
  <c r="N28" i="2"/>
  <c r="I29" i="2"/>
  <c r="L29" i="2"/>
  <c r="P29" i="2" s="1"/>
  <c r="N29" i="2"/>
  <c r="I30" i="2"/>
  <c r="L30" i="2"/>
  <c r="N30" i="2" s="1"/>
  <c r="I31" i="2"/>
  <c r="L31" i="2"/>
  <c r="N31" i="2"/>
  <c r="P31" i="2"/>
  <c r="G41" i="2"/>
  <c r="J41" i="2"/>
  <c r="L41" i="2" s="1"/>
  <c r="D33" i="2"/>
  <c r="G33" i="2"/>
  <c r="H33" i="2"/>
  <c r="I34" i="2" s="1"/>
  <c r="J33" i="2"/>
  <c r="M33" i="2"/>
  <c r="I35" i="2" l="1"/>
  <c r="P23" i="2"/>
  <c r="N13" i="2"/>
  <c r="N17" i="2"/>
  <c r="N12" i="2"/>
  <c r="P27" i="2"/>
  <c r="P16" i="2"/>
  <c r="P11" i="2"/>
  <c r="N5" i="2"/>
  <c r="Q34" i="2" s="1"/>
  <c r="N21" i="2"/>
  <c r="P24" i="2"/>
  <c r="P19" i="2"/>
  <c r="P6" i="2"/>
  <c r="P25" i="2"/>
  <c r="P9" i="2"/>
  <c r="P18" i="2"/>
  <c r="L33" i="2"/>
  <c r="N34" i="2" s="1"/>
  <c r="P30" i="2"/>
  <c r="P14" i="2"/>
  <c r="P26" i="2"/>
  <c r="P10" i="2"/>
  <c r="N35" i="2" l="1"/>
  <c r="R10" i="2" s="1"/>
  <c r="P33" i="2"/>
  <c r="R18" i="2" l="1"/>
  <c r="R21" i="2"/>
  <c r="R15" i="2"/>
  <c r="R29" i="2"/>
  <c r="R13" i="2"/>
  <c r="R23" i="2"/>
  <c r="R30" i="2"/>
  <c r="R27" i="2"/>
  <c r="R6" i="2"/>
  <c r="R17" i="2"/>
  <c r="R25" i="2"/>
  <c r="R9" i="2"/>
  <c r="R28" i="2"/>
  <c r="R5" i="2"/>
  <c r="P41" i="2"/>
  <c r="R33" i="2"/>
  <c r="R16" i="2"/>
  <c r="R24" i="2"/>
  <c r="R8" i="2"/>
  <c r="R19" i="2"/>
  <c r="R22" i="2"/>
  <c r="R14" i="2"/>
  <c r="R7" i="2"/>
  <c r="R11" i="2"/>
  <c r="R20" i="2"/>
  <c r="R12" i="2"/>
  <c r="R26" i="2"/>
  <c r="R31" i="2"/>
  <c r="Q35" i="2" l="1"/>
  <c r="S35" i="2" s="1"/>
</calcChain>
</file>

<file path=xl/sharedStrings.xml><?xml version="1.0" encoding="utf-8"?>
<sst xmlns="http://schemas.openxmlformats.org/spreadsheetml/2006/main" count="287" uniqueCount="105">
  <si>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</si>
  <si>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</si>
  <si>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</si>
  <si>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</si>
  <si>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</si>
  <si>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</si>
  <si>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</si>
  <si>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</si>
  <si>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</si>
  <si>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</si>
  <si>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</si>
  <si>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</si>
  <si>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</si>
  <si>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</si>
  <si>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</si>
  <si>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</si>
  <si>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</si>
  <si>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</si>
  <si>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</si>
  <si>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</si>
  <si>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</si>
  <si>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Other Parcels in Sale</t>
  </si>
  <si>
    <t>Land Table</t>
  </si>
  <si>
    <t>03-ARM'S LENGTH</t>
  </si>
  <si>
    <t>380</t>
  </si>
  <si>
    <t>DEFAULT</t>
  </si>
  <si>
    <t>IMPROVED RESIDENTIAL PROPERTY</t>
  </si>
  <si>
    <t>SUBURBAN RESIDENTIAL</t>
  </si>
  <si>
    <t>012-220-003-00</t>
  </si>
  <si>
    <t>2089 IMLAY CITY RD</t>
  </si>
  <si>
    <t>WD</t>
  </si>
  <si>
    <t>220</t>
  </si>
  <si>
    <t>RURAL RESIDENTIAL</t>
  </si>
  <si>
    <t>012-220-007-00</t>
  </si>
  <si>
    <t>24 CONVERSE DR</t>
  </si>
  <si>
    <t>012-220-021-00</t>
  </si>
  <si>
    <t>146 CONVERSE DR</t>
  </si>
  <si>
    <t>012-220-030-00</t>
  </si>
  <si>
    <t>117 CONVERSE DR</t>
  </si>
  <si>
    <t>012-240-027-00</t>
  </si>
  <si>
    <t>166 CROOKED LIMB DR</t>
  </si>
  <si>
    <t>240</t>
  </si>
  <si>
    <t>012-240-029-00</t>
  </si>
  <si>
    <t>194 CROOKED LIMB DR</t>
  </si>
  <si>
    <t>012-240-031-00</t>
  </si>
  <si>
    <t>225 CROOKED LIMB DR</t>
  </si>
  <si>
    <t>012-240-035-00</t>
  </si>
  <si>
    <t>175 CROOKED LIMB DR</t>
  </si>
  <si>
    <t>012-340-009-00</t>
  </si>
  <si>
    <t>1184 BETH DR</t>
  </si>
  <si>
    <t>340</t>
  </si>
  <si>
    <t>012-340-025-00</t>
  </si>
  <si>
    <t>1125 ALICE DR</t>
  </si>
  <si>
    <t>012-340-026-00</t>
  </si>
  <si>
    <t>1131 ALICE DR</t>
  </si>
  <si>
    <t>012-340-065-00</t>
  </si>
  <si>
    <t>1110 GWEN DR</t>
  </si>
  <si>
    <t>012-340-087-00</t>
  </si>
  <si>
    <t>1141 VIVIAN DR</t>
  </si>
  <si>
    <t>012-400-004-00</t>
  </si>
  <si>
    <t>1243 TURRILL RD</t>
  </si>
  <si>
    <t>012-420-001-00</t>
  </si>
  <si>
    <t>760 S WILDER RD</t>
  </si>
  <si>
    <t>420</t>
  </si>
  <si>
    <t>012-422-026-00</t>
  </si>
  <si>
    <t>926 TIMOTHY LANE</t>
  </si>
  <si>
    <t>012-500-014-00</t>
  </si>
  <si>
    <t>1259 SHARON DR</t>
  </si>
  <si>
    <t>012-500-024-00</t>
  </si>
  <si>
    <t>1244 SHARON DR</t>
  </si>
  <si>
    <t>012-500-033-00</t>
  </si>
  <si>
    <t>1235 BALDWIN RD</t>
  </si>
  <si>
    <t>012-540-002-00</t>
  </si>
  <si>
    <t>2540 BOWERS RD</t>
  </si>
  <si>
    <t>012-540-008-00</t>
  </si>
  <si>
    <t>958 N WILDER RD</t>
  </si>
  <si>
    <t>012-542-038-00</t>
  </si>
  <si>
    <t>862 MARY DR</t>
  </si>
  <si>
    <t>012-542-039-00</t>
  </si>
  <si>
    <t>868 MARY DR</t>
  </si>
  <si>
    <t>012-542-066-00</t>
  </si>
  <si>
    <t>855 MARY DR</t>
  </si>
  <si>
    <t>012-542-074-00</t>
  </si>
  <si>
    <t>2566 ELMERS DR</t>
  </si>
  <si>
    <t>012-601-017-00</t>
  </si>
  <si>
    <t>1150 BALDWIN RD</t>
  </si>
  <si>
    <t>012-680-001-00</t>
  </si>
  <si>
    <t>2460 BOWERS RD</t>
  </si>
  <si>
    <t>012-680-016-00</t>
  </si>
  <si>
    <t>845 N WILDER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</si>
  <si>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</si>
  <si>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</si>
  <si>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</si>
  <si>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</si>
  <si>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</si>
  <si>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</si>
  <si>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</si>
  <si>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</si>
  <si>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Class</t>
  </si>
  <si>
    <t>Bldg Dep</t>
  </si>
  <si>
    <t>Outlier</t>
  </si>
  <si>
    <t>Did not remove as outlier, very close to 1.000 and 2.000</t>
  </si>
  <si>
    <t>ECF Set At</t>
  </si>
  <si>
    <t>ECF ANALYSIS FOR LIKE NEIGHBORHOODS:</t>
  </si>
  <si>
    <t>220 THE CONVERSE; 240 GREENTREE SUB; 280 HOLLYBROOK SUB; 340 HUNTFORD/STOKES/LORENZ/PLEASANT SUBS; 380 LEN-ROC/UTLEY/ROLLING ACRES SUBS; 420 LOR-MARIE/PEPPERMILL SUBS; 580 SHADYSIDE; 582 S/E CORNER OF SEC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</si>
</sst>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9" fontId="0" fillId="0" borderId="0" xfId="1" applyNumberFormat="1" applyFont="1"/>
    <xf numFmtId="6" fontId="0" fillId="4" borderId="0" xfId="0" applyNumberFormat="1" applyFill="1"/>
    <xf numFmtId="166" fontId="0" fillId="4" borderId="0" xfId="0" applyNumberFormat="1" applyFill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3451-6701-49E7-A31D-FF9268136099}">
  <sheetPr>
    <pageSetUpPr fitToPage="1"/>
  </sheetPr>
  <dimension ref="A1:BJ44"/>
  <sheetViews>
    <sheetView tabSelected="1" workbookViewId="0">
      <selection activeCell="G13" sqref="G13"/>
    </sheetView>
  </sheetViews>
  <sheetFormatPr defaultRowHeight="15" x14ac:dyDescent="0.25"/>
  <cols>
    <col min="1" max="1" width="14.28515625" bestFit="1" customWidth="1"/>
    <col min="2" max="2" width="20.85546875" bestFit="1" customWidth="1"/>
    <col min="3" max="3" width="9.28515625" style="17" bestFit="1" customWidth="1"/>
    <col min="4" max="4" width="13.14062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28515625" style="22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32.28515625" bestFit="1" customWidth="1"/>
    <col min="21" max="21" width="10.7109375" style="7" bestFit="1" customWidth="1"/>
    <col min="22" max="22" width="19.42578125" bestFit="1" customWidth="1"/>
    <col min="23" max="23" width="22.7109375" bestFit="1" customWidth="1"/>
    <col min="24" max="24" width="5.42578125" bestFit="1" customWidth="1"/>
    <col min="25" max="25" width="8.85546875" bestFit="1" customWidth="1"/>
  </cols>
  <sheetData>
    <row r="1" spans="1:62" ht="33.75" x14ac:dyDescent="0.5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1"/>
      <c r="S1" s="51"/>
    </row>
    <row r="2" spans="1:62" ht="15.75" x14ac:dyDescent="0.25">
      <c r="A2" s="55" t="s">
        <v>104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62" ht="24.95" customHeight="1" x14ac:dyDescent="0.25"/>
    <row r="4" spans="1:62" x14ac:dyDescent="0.25">
      <c r="A4" s="1" t="s">
        <v>0</v>
      </c>
      <c r="B4" s="1" t="s">
        <v>1</v>
      </c>
      <c r="C4" s="16" t="s">
        <v>2</v>
      </c>
      <c r="D4" s="6" t="s">
        <v>3</v>
      </c>
      <c r="E4" s="1" t="s">
        <v>4</v>
      </c>
      <c r="F4" s="1" t="s">
        <v>5</v>
      </c>
      <c r="G4" s="6" t="s">
        <v>6</v>
      </c>
      <c r="H4" s="6" t="s">
        <v>7</v>
      </c>
      <c r="I4" s="11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21" t="s">
        <v>13</v>
      </c>
      <c r="O4" s="26" t="s">
        <v>14</v>
      </c>
      <c r="P4" s="31" t="s">
        <v>15</v>
      </c>
      <c r="Q4" s="36" t="s">
        <v>16</v>
      </c>
      <c r="R4" s="41" t="s">
        <v>17</v>
      </c>
      <c r="S4" s="1" t="s">
        <v>18</v>
      </c>
      <c r="T4" s="1" t="s">
        <v>19</v>
      </c>
      <c r="U4" s="6" t="s">
        <v>20</v>
      </c>
      <c r="V4" s="1" t="s">
        <v>21</v>
      </c>
      <c r="W4" s="1" t="s">
        <v>22</v>
      </c>
      <c r="X4" s="1" t="s">
        <v>98</v>
      </c>
      <c r="Y4" s="1" t="s">
        <v>99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t="s">
        <v>28</v>
      </c>
      <c r="B5" t="s">
        <v>29</v>
      </c>
      <c r="C5" s="17">
        <v>44168</v>
      </c>
      <c r="D5" s="7">
        <v>103000</v>
      </c>
      <c r="E5" t="s">
        <v>30</v>
      </c>
      <c r="F5" t="s">
        <v>23</v>
      </c>
      <c r="G5" s="7">
        <v>103000</v>
      </c>
      <c r="H5" s="7">
        <v>64000</v>
      </c>
      <c r="I5" s="12">
        <f t="shared" ref="I5:I31" si="0">H5/G5*100</f>
        <v>62.135922330097081</v>
      </c>
      <c r="J5" s="7">
        <v>128054</v>
      </c>
      <c r="K5" s="7">
        <v>17500</v>
      </c>
      <c r="L5" s="7">
        <f t="shared" ref="L5:L31" si="1">G5-K5</f>
        <v>85500</v>
      </c>
      <c r="M5" s="7">
        <v>83392.109375</v>
      </c>
      <c r="N5" s="22">
        <f t="shared" ref="N5:N31" si="2">L5/M5</f>
        <v>1.0252768594150938</v>
      </c>
      <c r="O5" s="27">
        <v>1008</v>
      </c>
      <c r="P5" s="32">
        <f t="shared" ref="P5:P31" si="3">L5/O5</f>
        <v>84.821428571428569</v>
      </c>
      <c r="Q5" s="37" t="s">
        <v>31</v>
      </c>
      <c r="R5" s="42">
        <f>ABS(N35-N5)*100</f>
        <v>35.84336029089863</v>
      </c>
      <c r="S5" t="s">
        <v>25</v>
      </c>
      <c r="T5" t="s">
        <v>26</v>
      </c>
      <c r="U5" s="7">
        <v>17500</v>
      </c>
      <c r="W5" t="s">
        <v>32</v>
      </c>
      <c r="X5">
        <v>401</v>
      </c>
      <c r="Y5">
        <v>62</v>
      </c>
    </row>
    <row r="6" spans="1:62" x14ac:dyDescent="0.25">
      <c r="A6" t="s">
        <v>33</v>
      </c>
      <c r="B6" t="s">
        <v>34</v>
      </c>
      <c r="C6" s="17">
        <v>44138</v>
      </c>
      <c r="D6" s="7">
        <v>160000</v>
      </c>
      <c r="E6" t="s">
        <v>30</v>
      </c>
      <c r="F6" t="s">
        <v>23</v>
      </c>
      <c r="G6" s="7">
        <v>160000</v>
      </c>
      <c r="H6" s="7">
        <v>65700</v>
      </c>
      <c r="I6" s="12">
        <f t="shared" si="0"/>
        <v>41.0625</v>
      </c>
      <c r="J6" s="7">
        <v>131473</v>
      </c>
      <c r="K6" s="7">
        <v>18204</v>
      </c>
      <c r="L6" s="7">
        <f t="shared" si="1"/>
        <v>141796</v>
      </c>
      <c r="M6" s="7">
        <v>85440.0625</v>
      </c>
      <c r="N6" s="22">
        <f t="shared" si="2"/>
        <v>1.659596164270128</v>
      </c>
      <c r="O6" s="27">
        <v>1008</v>
      </c>
      <c r="P6" s="32">
        <f t="shared" si="3"/>
        <v>140.67063492063491</v>
      </c>
      <c r="Q6" s="37" t="s">
        <v>31</v>
      </c>
      <c r="R6" s="42">
        <f>ABS(N35-N6)*100</f>
        <v>27.588570194604788</v>
      </c>
      <c r="S6" t="s">
        <v>25</v>
      </c>
      <c r="T6" t="s">
        <v>26</v>
      </c>
      <c r="U6" s="7">
        <v>17500</v>
      </c>
      <c r="W6" t="s">
        <v>32</v>
      </c>
      <c r="X6">
        <v>401</v>
      </c>
      <c r="Y6">
        <v>62</v>
      </c>
    </row>
    <row r="7" spans="1:62" x14ac:dyDescent="0.25">
      <c r="A7" t="s">
        <v>35</v>
      </c>
      <c r="B7" t="s">
        <v>36</v>
      </c>
      <c r="C7" s="17">
        <v>44337</v>
      </c>
      <c r="D7" s="7">
        <v>184000</v>
      </c>
      <c r="E7" t="s">
        <v>30</v>
      </c>
      <c r="F7" t="s">
        <v>23</v>
      </c>
      <c r="G7" s="7">
        <v>184000</v>
      </c>
      <c r="H7" s="7">
        <v>88200</v>
      </c>
      <c r="I7" s="12">
        <f t="shared" si="0"/>
        <v>47.934782608695656</v>
      </c>
      <c r="J7" s="7">
        <v>176427</v>
      </c>
      <c r="K7" s="7">
        <v>17850</v>
      </c>
      <c r="L7" s="7">
        <f t="shared" si="1"/>
        <v>166150</v>
      </c>
      <c r="M7" s="7">
        <v>119616.390625</v>
      </c>
      <c r="N7" s="22">
        <f t="shared" si="2"/>
        <v>1.3890236875720809</v>
      </c>
      <c r="O7" s="27">
        <v>1712</v>
      </c>
      <c r="P7" s="32">
        <f t="shared" si="3"/>
        <v>97.050233644859816</v>
      </c>
      <c r="Q7" s="37" t="s">
        <v>31</v>
      </c>
      <c r="R7" s="42">
        <f>ABS(N35-N7)*100</f>
        <v>0.53132252480008191</v>
      </c>
      <c r="S7" t="s">
        <v>25</v>
      </c>
      <c r="T7" t="s">
        <v>26</v>
      </c>
      <c r="U7" s="7">
        <v>17850</v>
      </c>
      <c r="W7" t="s">
        <v>32</v>
      </c>
      <c r="X7">
        <v>401</v>
      </c>
      <c r="Y7">
        <v>62</v>
      </c>
    </row>
    <row r="8" spans="1:62" x14ac:dyDescent="0.25">
      <c r="A8" t="s">
        <v>37</v>
      </c>
      <c r="B8" t="s">
        <v>38</v>
      </c>
      <c r="C8" s="17">
        <v>44141</v>
      </c>
      <c r="D8" s="7">
        <v>125000</v>
      </c>
      <c r="E8" t="s">
        <v>30</v>
      </c>
      <c r="F8" t="s">
        <v>23</v>
      </c>
      <c r="G8" s="7">
        <v>125000</v>
      </c>
      <c r="H8" s="7">
        <v>59000</v>
      </c>
      <c r="I8" s="12">
        <f t="shared" si="0"/>
        <v>47.199999999999996</v>
      </c>
      <c r="J8" s="7">
        <v>117928</v>
      </c>
      <c r="K8" s="7">
        <v>20593</v>
      </c>
      <c r="L8" s="7">
        <f t="shared" si="1"/>
        <v>104407</v>
      </c>
      <c r="M8" s="7">
        <v>73420.8671875</v>
      </c>
      <c r="N8" s="22">
        <f t="shared" si="2"/>
        <v>1.4220344160927512</v>
      </c>
      <c r="O8" s="27">
        <v>1008</v>
      </c>
      <c r="P8" s="32">
        <f t="shared" si="3"/>
        <v>103.57837301587301</v>
      </c>
      <c r="Q8" s="37" t="s">
        <v>31</v>
      </c>
      <c r="R8" s="42">
        <f>ABS(N35-N8)*100</f>
        <v>3.8323953768671037</v>
      </c>
      <c r="S8" t="s">
        <v>25</v>
      </c>
      <c r="T8" t="s">
        <v>26</v>
      </c>
      <c r="U8" s="7">
        <v>14605</v>
      </c>
      <c r="W8" t="s">
        <v>32</v>
      </c>
      <c r="X8">
        <v>401</v>
      </c>
      <c r="Y8">
        <v>62</v>
      </c>
    </row>
    <row r="9" spans="1:62" x14ac:dyDescent="0.25">
      <c r="A9" t="s">
        <v>39</v>
      </c>
      <c r="B9" t="s">
        <v>40</v>
      </c>
      <c r="C9" s="17">
        <v>43934</v>
      </c>
      <c r="D9" s="7">
        <v>170000</v>
      </c>
      <c r="E9" t="s">
        <v>30</v>
      </c>
      <c r="F9" t="s">
        <v>23</v>
      </c>
      <c r="G9" s="7">
        <v>170000</v>
      </c>
      <c r="H9" s="7">
        <v>76700</v>
      </c>
      <c r="I9" s="12">
        <f t="shared" si="0"/>
        <v>45.117647058823529</v>
      </c>
      <c r="J9" s="7">
        <v>153381</v>
      </c>
      <c r="K9" s="7">
        <v>21000</v>
      </c>
      <c r="L9" s="7">
        <f t="shared" si="1"/>
        <v>149000</v>
      </c>
      <c r="M9" s="7">
        <v>104649.015625</v>
      </c>
      <c r="N9" s="22">
        <f t="shared" si="2"/>
        <v>1.4238069905399553</v>
      </c>
      <c r="O9" s="27">
        <v>1008</v>
      </c>
      <c r="P9" s="32">
        <f t="shared" si="3"/>
        <v>147.81746031746033</v>
      </c>
      <c r="Q9" s="37" t="s">
        <v>41</v>
      </c>
      <c r="R9" s="42">
        <f>ABS(N35-N9)*100</f>
        <v>4.0096528215875171</v>
      </c>
      <c r="S9" t="s">
        <v>25</v>
      </c>
      <c r="T9" t="s">
        <v>26</v>
      </c>
      <c r="U9" s="7">
        <v>21000</v>
      </c>
      <c r="W9" t="s">
        <v>27</v>
      </c>
      <c r="X9">
        <v>401</v>
      </c>
      <c r="Y9">
        <v>62</v>
      </c>
    </row>
    <row r="10" spans="1:62" x14ac:dyDescent="0.25">
      <c r="A10" t="s">
        <v>42</v>
      </c>
      <c r="B10" t="s">
        <v>43</v>
      </c>
      <c r="C10" s="17">
        <v>44046</v>
      </c>
      <c r="D10" s="7">
        <v>226000</v>
      </c>
      <c r="E10" t="s">
        <v>30</v>
      </c>
      <c r="F10" t="s">
        <v>23</v>
      </c>
      <c r="G10" s="7">
        <v>226000</v>
      </c>
      <c r="H10" s="7">
        <v>112500</v>
      </c>
      <c r="I10" s="12">
        <f t="shared" si="0"/>
        <v>49.778761061946902</v>
      </c>
      <c r="J10" s="7">
        <v>225023</v>
      </c>
      <c r="K10" s="7">
        <v>32025</v>
      </c>
      <c r="L10" s="7">
        <f t="shared" si="1"/>
        <v>193975</v>
      </c>
      <c r="M10" s="7">
        <v>152567.59375</v>
      </c>
      <c r="N10" s="22">
        <f t="shared" si="2"/>
        <v>1.2714036790660206</v>
      </c>
      <c r="O10" s="27">
        <v>1988</v>
      </c>
      <c r="P10" s="32">
        <f t="shared" si="3"/>
        <v>97.572937625754534</v>
      </c>
      <c r="Q10" s="37" t="s">
        <v>41</v>
      </c>
      <c r="R10" s="42">
        <f>ABS(N35-N10)*100</f>
        <v>11.230678325805954</v>
      </c>
      <c r="S10" t="s">
        <v>25</v>
      </c>
      <c r="T10" t="s">
        <v>26</v>
      </c>
      <c r="U10" s="7">
        <v>32025</v>
      </c>
      <c r="W10" t="s">
        <v>27</v>
      </c>
      <c r="X10">
        <v>401</v>
      </c>
      <c r="Y10">
        <v>62</v>
      </c>
    </row>
    <row r="11" spans="1:62" x14ac:dyDescent="0.25">
      <c r="A11" t="s">
        <v>44</v>
      </c>
      <c r="B11" t="s">
        <v>45</v>
      </c>
      <c r="C11" s="17">
        <v>44217</v>
      </c>
      <c r="D11" s="7">
        <v>235000</v>
      </c>
      <c r="E11" t="s">
        <v>30</v>
      </c>
      <c r="F11" t="s">
        <v>23</v>
      </c>
      <c r="G11" s="7">
        <v>235000</v>
      </c>
      <c r="H11" s="7">
        <v>132600</v>
      </c>
      <c r="I11" s="12">
        <f t="shared" si="0"/>
        <v>56.425531914893611</v>
      </c>
      <c r="J11" s="7">
        <v>265211</v>
      </c>
      <c r="K11" s="7">
        <v>41787</v>
      </c>
      <c r="L11" s="7">
        <f t="shared" si="1"/>
        <v>193213</v>
      </c>
      <c r="M11" s="7">
        <v>176619.765625</v>
      </c>
      <c r="N11" s="22">
        <f t="shared" si="2"/>
        <v>1.0939489094908599</v>
      </c>
      <c r="O11" s="27">
        <v>1854</v>
      </c>
      <c r="P11" s="32">
        <f t="shared" si="3"/>
        <v>104.21413160733549</v>
      </c>
      <c r="Q11" s="37" t="s">
        <v>41</v>
      </c>
      <c r="R11" s="42">
        <f>ABS(N35-N11)*100</f>
        <v>28.976155283322026</v>
      </c>
      <c r="S11" t="s">
        <v>25</v>
      </c>
      <c r="T11" t="s">
        <v>26</v>
      </c>
      <c r="U11" s="7">
        <v>32500</v>
      </c>
      <c r="W11" t="s">
        <v>27</v>
      </c>
      <c r="X11">
        <v>401</v>
      </c>
      <c r="Y11">
        <v>62</v>
      </c>
    </row>
    <row r="12" spans="1:62" x14ac:dyDescent="0.25">
      <c r="A12" t="s">
        <v>46</v>
      </c>
      <c r="B12" t="s">
        <v>47</v>
      </c>
      <c r="C12" s="17">
        <v>44636</v>
      </c>
      <c r="D12" s="7">
        <v>239000</v>
      </c>
      <c r="E12" t="s">
        <v>30</v>
      </c>
      <c r="F12" t="s">
        <v>23</v>
      </c>
      <c r="G12" s="7">
        <v>239000</v>
      </c>
      <c r="H12" s="7">
        <v>90700</v>
      </c>
      <c r="I12" s="12">
        <f t="shared" si="0"/>
        <v>37.94979079497908</v>
      </c>
      <c r="J12" s="7">
        <v>181369</v>
      </c>
      <c r="K12" s="7">
        <v>24378</v>
      </c>
      <c r="L12" s="7">
        <f t="shared" si="1"/>
        <v>214622</v>
      </c>
      <c r="M12" s="7">
        <v>124103.5546875</v>
      </c>
      <c r="N12" s="22">
        <f t="shared" si="2"/>
        <v>1.7293783448865001</v>
      </c>
      <c r="O12" s="27">
        <v>1988</v>
      </c>
      <c r="P12" s="32">
        <f t="shared" si="3"/>
        <v>107.95875251509054</v>
      </c>
      <c r="Q12" s="37" t="s">
        <v>41</v>
      </c>
      <c r="R12" s="42">
        <f>ABS(N35-N12)*100</f>
        <v>34.566788256241999</v>
      </c>
      <c r="S12" t="s">
        <v>25</v>
      </c>
      <c r="T12" t="s">
        <v>26</v>
      </c>
      <c r="U12" s="7">
        <v>21000</v>
      </c>
      <c r="W12" t="s">
        <v>27</v>
      </c>
      <c r="X12">
        <v>401</v>
      </c>
      <c r="Y12">
        <v>62</v>
      </c>
    </row>
    <row r="13" spans="1:62" x14ac:dyDescent="0.25">
      <c r="A13" t="s">
        <v>48</v>
      </c>
      <c r="B13" t="s">
        <v>49</v>
      </c>
      <c r="C13" s="17">
        <v>44140</v>
      </c>
      <c r="D13" s="7">
        <v>215000</v>
      </c>
      <c r="E13" t="s">
        <v>30</v>
      </c>
      <c r="F13" t="s">
        <v>23</v>
      </c>
      <c r="G13" s="7">
        <v>215000</v>
      </c>
      <c r="H13" s="7">
        <v>114200</v>
      </c>
      <c r="I13" s="12">
        <f t="shared" si="0"/>
        <v>53.116279069767444</v>
      </c>
      <c r="J13" s="7">
        <v>228423</v>
      </c>
      <c r="K13" s="7">
        <v>35000</v>
      </c>
      <c r="L13" s="7">
        <f t="shared" si="1"/>
        <v>180000</v>
      </c>
      <c r="M13" s="7">
        <v>176259.578125</v>
      </c>
      <c r="N13" s="22">
        <f t="shared" si="2"/>
        <v>1.0212210985342729</v>
      </c>
      <c r="O13" s="27">
        <v>1433</v>
      </c>
      <c r="P13" s="32">
        <f t="shared" si="3"/>
        <v>125.61060711793441</v>
      </c>
      <c r="Q13" s="37" t="s">
        <v>50</v>
      </c>
      <c r="R13" s="42">
        <f>ABS(N35-N13)*100</f>
        <v>36.248936378980723</v>
      </c>
      <c r="S13" t="s">
        <v>25</v>
      </c>
      <c r="T13" t="s">
        <v>26</v>
      </c>
      <c r="U13" s="7">
        <v>35000</v>
      </c>
      <c r="W13" t="s">
        <v>27</v>
      </c>
      <c r="X13">
        <v>401</v>
      </c>
      <c r="Y13">
        <v>73</v>
      </c>
    </row>
    <row r="14" spans="1:62" x14ac:dyDescent="0.25">
      <c r="A14" t="s">
        <v>51</v>
      </c>
      <c r="B14" t="s">
        <v>52</v>
      </c>
      <c r="C14" s="17">
        <v>44134</v>
      </c>
      <c r="D14" s="7">
        <v>165000</v>
      </c>
      <c r="E14" t="s">
        <v>30</v>
      </c>
      <c r="F14" t="s">
        <v>23</v>
      </c>
      <c r="G14" s="7">
        <v>165000</v>
      </c>
      <c r="H14" s="7">
        <v>73500</v>
      </c>
      <c r="I14" s="12">
        <f t="shared" si="0"/>
        <v>44.545454545454547</v>
      </c>
      <c r="J14" s="7">
        <v>147002</v>
      </c>
      <c r="K14" s="7">
        <v>17500</v>
      </c>
      <c r="L14" s="7">
        <f t="shared" si="1"/>
        <v>147500</v>
      </c>
      <c r="M14" s="7">
        <v>118010.6171875</v>
      </c>
      <c r="N14" s="22">
        <f t="shared" si="2"/>
        <v>1.2498875399121596</v>
      </c>
      <c r="O14" s="27">
        <v>1118</v>
      </c>
      <c r="P14" s="32">
        <f t="shared" si="3"/>
        <v>131.93202146690518</v>
      </c>
      <c r="Q14" s="37" t="s">
        <v>50</v>
      </c>
      <c r="R14" s="42">
        <f>ABS(N35-N14)*100</f>
        <v>13.382292241192051</v>
      </c>
      <c r="S14" t="s">
        <v>25</v>
      </c>
      <c r="T14" t="s">
        <v>26</v>
      </c>
      <c r="U14" s="7">
        <v>17500</v>
      </c>
      <c r="W14" t="s">
        <v>27</v>
      </c>
      <c r="X14">
        <v>401</v>
      </c>
      <c r="Y14">
        <v>57</v>
      </c>
    </row>
    <row r="15" spans="1:62" x14ac:dyDescent="0.25">
      <c r="A15" t="s">
        <v>53</v>
      </c>
      <c r="B15" t="s">
        <v>54</v>
      </c>
      <c r="C15" s="17">
        <v>44529</v>
      </c>
      <c r="D15" s="7">
        <v>255000</v>
      </c>
      <c r="E15" t="s">
        <v>30</v>
      </c>
      <c r="F15" t="s">
        <v>23</v>
      </c>
      <c r="G15" s="7">
        <v>255000</v>
      </c>
      <c r="H15" s="7">
        <v>115100</v>
      </c>
      <c r="I15" s="12">
        <f t="shared" si="0"/>
        <v>45.13725490196078</v>
      </c>
      <c r="J15" s="7">
        <v>230156</v>
      </c>
      <c r="K15" s="7">
        <v>17500</v>
      </c>
      <c r="L15" s="7">
        <f t="shared" si="1"/>
        <v>237500</v>
      </c>
      <c r="M15" s="7">
        <v>193785.9375</v>
      </c>
      <c r="N15" s="22">
        <f t="shared" si="2"/>
        <v>1.2255791264523517</v>
      </c>
      <c r="O15" s="27">
        <v>2106</v>
      </c>
      <c r="P15" s="32">
        <f t="shared" si="3"/>
        <v>112.7730294396961</v>
      </c>
      <c r="Q15" s="37" t="s">
        <v>50</v>
      </c>
      <c r="R15" s="42">
        <f>ABS(N35-N15)*100</f>
        <v>15.813133587172846</v>
      </c>
      <c r="S15" t="s">
        <v>25</v>
      </c>
      <c r="T15" t="s">
        <v>26</v>
      </c>
      <c r="U15" s="7">
        <v>17500</v>
      </c>
      <c r="W15" t="s">
        <v>27</v>
      </c>
      <c r="X15">
        <v>401</v>
      </c>
      <c r="Y15">
        <v>62</v>
      </c>
    </row>
    <row r="16" spans="1:62" x14ac:dyDescent="0.25">
      <c r="A16" t="s">
        <v>55</v>
      </c>
      <c r="B16" t="s">
        <v>56</v>
      </c>
      <c r="C16" s="17">
        <v>43938</v>
      </c>
      <c r="D16" s="7">
        <v>210000</v>
      </c>
      <c r="E16" t="s">
        <v>30</v>
      </c>
      <c r="F16" t="s">
        <v>23</v>
      </c>
      <c r="G16" s="7">
        <v>210000</v>
      </c>
      <c r="H16" s="7">
        <v>109200</v>
      </c>
      <c r="I16" s="12">
        <f t="shared" si="0"/>
        <v>52</v>
      </c>
      <c r="J16" s="7">
        <v>218352</v>
      </c>
      <c r="K16" s="7">
        <v>20975</v>
      </c>
      <c r="L16" s="7">
        <f t="shared" si="1"/>
        <v>189025</v>
      </c>
      <c r="M16" s="7">
        <v>179862.71875</v>
      </c>
      <c r="N16" s="22">
        <f t="shared" si="2"/>
        <v>1.0509404134090461</v>
      </c>
      <c r="O16" s="27">
        <v>1580</v>
      </c>
      <c r="P16" s="32">
        <f t="shared" si="3"/>
        <v>119.63607594936708</v>
      </c>
      <c r="Q16" s="37" t="s">
        <v>50</v>
      </c>
      <c r="R16" s="42">
        <f>ABS(N35-N16)*100</f>
        <v>33.277004891503402</v>
      </c>
      <c r="S16" t="s">
        <v>25</v>
      </c>
      <c r="T16" t="s">
        <v>26</v>
      </c>
      <c r="U16" s="7">
        <v>19250</v>
      </c>
      <c r="W16" t="s">
        <v>27</v>
      </c>
      <c r="X16">
        <v>401</v>
      </c>
      <c r="Y16">
        <v>67</v>
      </c>
    </row>
    <row r="17" spans="1:25" x14ac:dyDescent="0.25">
      <c r="A17" t="s">
        <v>57</v>
      </c>
      <c r="B17" t="s">
        <v>58</v>
      </c>
      <c r="C17" s="17">
        <v>44407</v>
      </c>
      <c r="D17" s="7">
        <v>205000</v>
      </c>
      <c r="E17" t="s">
        <v>30</v>
      </c>
      <c r="F17" t="s">
        <v>23</v>
      </c>
      <c r="G17" s="7">
        <v>205000</v>
      </c>
      <c r="H17" s="7">
        <v>114100</v>
      </c>
      <c r="I17" s="12">
        <f t="shared" si="0"/>
        <v>55.658536585365859</v>
      </c>
      <c r="J17" s="7">
        <v>228170</v>
      </c>
      <c r="K17" s="7">
        <v>22750</v>
      </c>
      <c r="L17" s="7">
        <f t="shared" si="1"/>
        <v>182250</v>
      </c>
      <c r="M17" s="7">
        <v>187192.015625</v>
      </c>
      <c r="N17" s="47">
        <f t="shared" si="2"/>
        <v>0.9735992178485845</v>
      </c>
      <c r="O17" s="27">
        <v>1782</v>
      </c>
      <c r="P17" s="32">
        <f t="shared" si="3"/>
        <v>102.27272727272727</v>
      </c>
      <c r="Q17" s="37" t="s">
        <v>50</v>
      </c>
      <c r="R17" s="42">
        <f>ABS(N35-N17)*100</f>
        <v>41.011124447549562</v>
      </c>
      <c r="S17" t="s">
        <v>25</v>
      </c>
      <c r="T17" t="s">
        <v>26</v>
      </c>
      <c r="U17" s="7">
        <v>22750</v>
      </c>
      <c r="W17" t="s">
        <v>27</v>
      </c>
      <c r="X17">
        <v>401</v>
      </c>
      <c r="Y17">
        <v>62</v>
      </c>
    </row>
    <row r="18" spans="1:25" x14ac:dyDescent="0.25">
      <c r="A18" t="s">
        <v>59</v>
      </c>
      <c r="B18" t="s">
        <v>60</v>
      </c>
      <c r="C18" s="17">
        <v>44547</v>
      </c>
      <c r="D18" s="7">
        <v>299000</v>
      </c>
      <c r="E18" t="s">
        <v>30</v>
      </c>
      <c r="F18" t="s">
        <v>23</v>
      </c>
      <c r="G18" s="7">
        <v>299000</v>
      </c>
      <c r="H18" s="7">
        <v>90500</v>
      </c>
      <c r="I18" s="12">
        <f t="shared" si="0"/>
        <v>30.267558528428097</v>
      </c>
      <c r="J18" s="7">
        <v>180905</v>
      </c>
      <c r="K18" s="7">
        <v>20125</v>
      </c>
      <c r="L18" s="7">
        <f t="shared" si="1"/>
        <v>278875</v>
      </c>
      <c r="M18" s="7">
        <v>146513.15625</v>
      </c>
      <c r="N18" s="22">
        <f t="shared" si="2"/>
        <v>1.9034126841424863</v>
      </c>
      <c r="O18" s="27">
        <v>1968</v>
      </c>
      <c r="P18" s="32">
        <f t="shared" si="3"/>
        <v>141.70477642276424</v>
      </c>
      <c r="Q18" s="37" t="s">
        <v>50</v>
      </c>
      <c r="R18" s="42">
        <f>ABS(N35-N18)*100</f>
        <v>51.970222181840619</v>
      </c>
      <c r="S18" t="s">
        <v>25</v>
      </c>
      <c r="T18" t="s">
        <v>26</v>
      </c>
      <c r="U18" s="7">
        <v>20125</v>
      </c>
      <c r="W18" t="s">
        <v>27</v>
      </c>
      <c r="X18">
        <v>401</v>
      </c>
      <c r="Y18">
        <v>57</v>
      </c>
    </row>
    <row r="19" spans="1:25" x14ac:dyDescent="0.25">
      <c r="A19" t="s">
        <v>61</v>
      </c>
      <c r="B19" t="s">
        <v>62</v>
      </c>
      <c r="C19" s="17">
        <v>44243</v>
      </c>
      <c r="D19" s="7">
        <v>225000</v>
      </c>
      <c r="E19" t="s">
        <v>30</v>
      </c>
      <c r="F19" t="s">
        <v>23</v>
      </c>
      <c r="G19" s="7">
        <v>225000</v>
      </c>
      <c r="H19" s="7">
        <v>95500</v>
      </c>
      <c r="I19" s="12">
        <f t="shared" si="0"/>
        <v>42.444444444444443</v>
      </c>
      <c r="J19" s="7">
        <v>191048</v>
      </c>
      <c r="K19" s="7">
        <v>17500</v>
      </c>
      <c r="L19" s="7">
        <f t="shared" si="1"/>
        <v>207500</v>
      </c>
      <c r="M19" s="7">
        <v>115284.875</v>
      </c>
      <c r="N19" s="22">
        <f t="shared" si="2"/>
        <v>1.7998891875452006</v>
      </c>
      <c r="O19" s="27">
        <v>1536</v>
      </c>
      <c r="P19" s="32">
        <f t="shared" si="3"/>
        <v>135.09114583333334</v>
      </c>
      <c r="Q19" s="37" t="s">
        <v>63</v>
      </c>
      <c r="R19" s="42">
        <f>ABS(N35-N19)*100</f>
        <v>41.617872522112044</v>
      </c>
      <c r="S19" t="s">
        <v>25</v>
      </c>
      <c r="T19" t="s">
        <v>26</v>
      </c>
      <c r="U19" s="7">
        <v>17500</v>
      </c>
      <c r="W19" t="s">
        <v>27</v>
      </c>
      <c r="X19">
        <v>401</v>
      </c>
      <c r="Y19">
        <v>62</v>
      </c>
    </row>
    <row r="20" spans="1:25" x14ac:dyDescent="0.25">
      <c r="A20" t="s">
        <v>64</v>
      </c>
      <c r="B20" t="s">
        <v>65</v>
      </c>
      <c r="C20" s="17">
        <v>44167</v>
      </c>
      <c r="D20" s="7">
        <v>165000</v>
      </c>
      <c r="E20" t="s">
        <v>30</v>
      </c>
      <c r="F20" t="s">
        <v>23</v>
      </c>
      <c r="G20" s="7">
        <v>165000</v>
      </c>
      <c r="H20" s="7">
        <v>83900</v>
      </c>
      <c r="I20" s="12">
        <f t="shared" si="0"/>
        <v>50.848484848484851</v>
      </c>
      <c r="J20" s="7">
        <v>167786</v>
      </c>
      <c r="K20" s="7">
        <v>17500</v>
      </c>
      <c r="L20" s="7">
        <f t="shared" si="1"/>
        <v>147500</v>
      </c>
      <c r="M20" s="7">
        <v>99832.3359375</v>
      </c>
      <c r="N20" s="22">
        <f t="shared" si="2"/>
        <v>1.4774771982931696</v>
      </c>
      <c r="O20" s="27">
        <v>1008</v>
      </c>
      <c r="P20" s="32">
        <f t="shared" si="3"/>
        <v>146.32936507936509</v>
      </c>
      <c r="Q20" s="37" t="s">
        <v>63</v>
      </c>
      <c r="R20" s="42">
        <f>ABS(N35-N20)*100</f>
        <v>9.3766735969089474</v>
      </c>
      <c r="S20" t="s">
        <v>25</v>
      </c>
      <c r="T20" t="s">
        <v>26</v>
      </c>
      <c r="U20" s="7">
        <v>17500</v>
      </c>
      <c r="W20" t="s">
        <v>27</v>
      </c>
      <c r="X20">
        <v>401</v>
      </c>
      <c r="Y20">
        <v>62</v>
      </c>
    </row>
    <row r="21" spans="1:25" x14ac:dyDescent="0.25">
      <c r="A21" t="s">
        <v>66</v>
      </c>
      <c r="B21" t="s">
        <v>67</v>
      </c>
      <c r="C21" s="17">
        <v>44124</v>
      </c>
      <c r="D21" s="7">
        <v>224900</v>
      </c>
      <c r="E21" t="s">
        <v>30</v>
      </c>
      <c r="F21" t="s">
        <v>23</v>
      </c>
      <c r="G21" s="7">
        <v>224900</v>
      </c>
      <c r="H21" s="7">
        <v>65600</v>
      </c>
      <c r="I21" s="12">
        <f t="shared" si="0"/>
        <v>29.168519341929745</v>
      </c>
      <c r="J21" s="7">
        <v>131164</v>
      </c>
      <c r="K21" s="7">
        <v>22750</v>
      </c>
      <c r="L21" s="7">
        <f t="shared" si="1"/>
        <v>202150</v>
      </c>
      <c r="M21" s="7">
        <v>98793.8671875</v>
      </c>
      <c r="N21" s="47">
        <f t="shared" si="2"/>
        <v>2.0461796440900661</v>
      </c>
      <c r="O21" s="27">
        <v>1323</v>
      </c>
      <c r="P21" s="32">
        <f t="shared" si="3"/>
        <v>152.79667422524565</v>
      </c>
      <c r="Q21" s="37" t="s">
        <v>50</v>
      </c>
      <c r="R21" s="42">
        <f>ABS(N35-N21)*100</f>
        <v>66.246918176598598</v>
      </c>
      <c r="S21" t="s">
        <v>25</v>
      </c>
      <c r="T21" t="s">
        <v>26</v>
      </c>
      <c r="U21" s="7">
        <v>22750</v>
      </c>
      <c r="W21" t="s">
        <v>27</v>
      </c>
      <c r="X21">
        <v>401</v>
      </c>
      <c r="Y21">
        <v>52</v>
      </c>
    </row>
    <row r="22" spans="1:25" x14ac:dyDescent="0.25">
      <c r="A22" t="s">
        <v>68</v>
      </c>
      <c r="B22" t="s">
        <v>69</v>
      </c>
      <c r="C22" s="17">
        <v>44287</v>
      </c>
      <c r="D22" s="7">
        <v>211000</v>
      </c>
      <c r="E22" t="s">
        <v>30</v>
      </c>
      <c r="F22" t="s">
        <v>23</v>
      </c>
      <c r="G22" s="7">
        <v>211000</v>
      </c>
      <c r="H22" s="7">
        <v>81000</v>
      </c>
      <c r="I22" s="12">
        <f t="shared" si="0"/>
        <v>38.388625592417064</v>
      </c>
      <c r="J22" s="7">
        <v>161985</v>
      </c>
      <c r="K22" s="7">
        <v>30987</v>
      </c>
      <c r="L22" s="7">
        <f t="shared" si="1"/>
        <v>180013</v>
      </c>
      <c r="M22" s="7">
        <v>119373.8671875</v>
      </c>
      <c r="N22" s="22">
        <f t="shared" si="2"/>
        <v>1.5079766136524202</v>
      </c>
      <c r="O22" s="27">
        <v>2322</v>
      </c>
      <c r="P22" s="32">
        <f t="shared" si="3"/>
        <v>77.524978466838931</v>
      </c>
      <c r="Q22" s="37" t="s">
        <v>50</v>
      </c>
      <c r="R22" s="42">
        <f>ABS(N35-N22)*100</f>
        <v>12.426615132834007</v>
      </c>
      <c r="S22" t="s">
        <v>25</v>
      </c>
      <c r="T22" t="s">
        <v>26</v>
      </c>
      <c r="U22" s="7">
        <v>24325</v>
      </c>
      <c r="W22" t="s">
        <v>27</v>
      </c>
      <c r="X22">
        <v>401</v>
      </c>
      <c r="Y22">
        <v>47</v>
      </c>
    </row>
    <row r="23" spans="1:25" x14ac:dyDescent="0.25">
      <c r="A23" t="s">
        <v>70</v>
      </c>
      <c r="B23" t="s">
        <v>71</v>
      </c>
      <c r="C23" s="17">
        <v>44194</v>
      </c>
      <c r="D23" s="7">
        <v>180000</v>
      </c>
      <c r="E23" t="s">
        <v>30</v>
      </c>
      <c r="F23" t="s">
        <v>23</v>
      </c>
      <c r="G23" s="7">
        <v>180000</v>
      </c>
      <c r="H23" s="7">
        <v>69000</v>
      </c>
      <c r="I23" s="12">
        <f t="shared" si="0"/>
        <v>38.333333333333336</v>
      </c>
      <c r="J23" s="7">
        <v>137996</v>
      </c>
      <c r="K23" s="7">
        <v>28880</v>
      </c>
      <c r="L23" s="7">
        <f t="shared" si="1"/>
        <v>151120</v>
      </c>
      <c r="M23" s="7">
        <v>99433.5703125</v>
      </c>
      <c r="N23" s="22">
        <f t="shared" si="2"/>
        <v>1.5198086473719066</v>
      </c>
      <c r="O23" s="27">
        <v>1026</v>
      </c>
      <c r="P23" s="32">
        <f t="shared" si="3"/>
        <v>147.29044834307993</v>
      </c>
      <c r="Q23" s="37" t="s">
        <v>50</v>
      </c>
      <c r="R23" s="42">
        <f>ABS(N35-N23)*100</f>
        <v>13.609818504782645</v>
      </c>
      <c r="S23" t="s">
        <v>25</v>
      </c>
      <c r="T23" t="s">
        <v>26</v>
      </c>
      <c r="U23" s="7">
        <v>22050</v>
      </c>
      <c r="W23" t="s">
        <v>27</v>
      </c>
      <c r="X23">
        <v>401</v>
      </c>
      <c r="Y23">
        <v>52</v>
      </c>
    </row>
    <row r="24" spans="1:25" x14ac:dyDescent="0.25">
      <c r="A24" t="s">
        <v>72</v>
      </c>
      <c r="B24" t="s">
        <v>73</v>
      </c>
      <c r="C24" s="17">
        <v>44001</v>
      </c>
      <c r="D24" s="7">
        <v>168900</v>
      </c>
      <c r="E24" t="s">
        <v>30</v>
      </c>
      <c r="F24" t="s">
        <v>23</v>
      </c>
      <c r="G24" s="7">
        <v>168900</v>
      </c>
      <c r="H24" s="7">
        <v>61900</v>
      </c>
      <c r="I24" s="12">
        <f t="shared" si="0"/>
        <v>36.648904677323863</v>
      </c>
      <c r="J24" s="7">
        <v>123889</v>
      </c>
      <c r="K24" s="7">
        <v>17500</v>
      </c>
      <c r="L24" s="7">
        <f t="shared" si="1"/>
        <v>151400</v>
      </c>
      <c r="M24" s="7">
        <v>101633.453125</v>
      </c>
      <c r="N24" s="22">
        <f t="shared" si="2"/>
        <v>1.4896669880318996</v>
      </c>
      <c r="O24" s="27">
        <v>1008</v>
      </c>
      <c r="P24" s="32">
        <f t="shared" si="3"/>
        <v>150.19841269841271</v>
      </c>
      <c r="Q24" s="37" t="s">
        <v>24</v>
      </c>
      <c r="R24" s="42">
        <f>ABS(N35-N24)*100</f>
        <v>10.595652570781944</v>
      </c>
      <c r="S24" t="s">
        <v>25</v>
      </c>
      <c r="T24" t="s">
        <v>26</v>
      </c>
      <c r="U24" s="7">
        <v>17500</v>
      </c>
      <c r="W24" t="s">
        <v>27</v>
      </c>
      <c r="X24">
        <v>401</v>
      </c>
      <c r="Y24">
        <v>57</v>
      </c>
    </row>
    <row r="25" spans="1:25" x14ac:dyDescent="0.25">
      <c r="A25" t="s">
        <v>74</v>
      </c>
      <c r="B25" t="s">
        <v>75</v>
      </c>
      <c r="C25" s="17">
        <v>44442</v>
      </c>
      <c r="D25" s="7">
        <v>198000</v>
      </c>
      <c r="E25" t="s">
        <v>30</v>
      </c>
      <c r="F25" t="s">
        <v>23</v>
      </c>
      <c r="G25" s="7">
        <v>198000</v>
      </c>
      <c r="H25" s="7">
        <v>78800</v>
      </c>
      <c r="I25" s="12">
        <f t="shared" si="0"/>
        <v>39.797979797979799</v>
      </c>
      <c r="J25" s="7">
        <v>157538</v>
      </c>
      <c r="K25" s="7">
        <v>17850</v>
      </c>
      <c r="L25" s="7">
        <f t="shared" si="1"/>
        <v>180150</v>
      </c>
      <c r="M25" s="7">
        <v>133444</v>
      </c>
      <c r="N25" s="22">
        <f t="shared" si="2"/>
        <v>1.3500044962680975</v>
      </c>
      <c r="O25" s="27">
        <v>1704</v>
      </c>
      <c r="P25" s="32">
        <f t="shared" si="3"/>
        <v>105.72183098591549</v>
      </c>
      <c r="Q25" s="37" t="s">
        <v>24</v>
      </c>
      <c r="R25" s="42">
        <f>ABS(N35-N25)*100</f>
        <v>3.3705966055982639</v>
      </c>
      <c r="S25" t="s">
        <v>25</v>
      </c>
      <c r="T25" t="s">
        <v>26</v>
      </c>
      <c r="U25" s="7">
        <v>17850</v>
      </c>
      <c r="W25" t="s">
        <v>27</v>
      </c>
      <c r="X25">
        <v>401</v>
      </c>
      <c r="Y25">
        <v>67</v>
      </c>
    </row>
    <row r="26" spans="1:25" x14ac:dyDescent="0.25">
      <c r="A26" t="s">
        <v>76</v>
      </c>
      <c r="B26" t="s">
        <v>77</v>
      </c>
      <c r="C26" s="17">
        <v>44085</v>
      </c>
      <c r="D26" s="7">
        <v>185900</v>
      </c>
      <c r="E26" t="s">
        <v>30</v>
      </c>
      <c r="F26" t="s">
        <v>23</v>
      </c>
      <c r="G26" s="7">
        <v>185900</v>
      </c>
      <c r="H26" s="7">
        <v>78200</v>
      </c>
      <c r="I26" s="12">
        <f t="shared" si="0"/>
        <v>42.065626681011295</v>
      </c>
      <c r="J26" s="7">
        <v>156403</v>
      </c>
      <c r="K26" s="7">
        <v>23625</v>
      </c>
      <c r="L26" s="7">
        <f t="shared" si="1"/>
        <v>162275</v>
      </c>
      <c r="M26" s="7">
        <v>126842.875</v>
      </c>
      <c r="N26" s="22">
        <f t="shared" si="2"/>
        <v>1.2793387094072095</v>
      </c>
      <c r="O26" s="27">
        <v>1640</v>
      </c>
      <c r="P26" s="32">
        <f t="shared" si="3"/>
        <v>98.948170731707322</v>
      </c>
      <c r="Q26" s="37" t="s">
        <v>24</v>
      </c>
      <c r="R26" s="42">
        <f>ABS(N35-N26)*100</f>
        <v>10.437175291687062</v>
      </c>
      <c r="S26" t="s">
        <v>25</v>
      </c>
      <c r="T26" t="s">
        <v>26</v>
      </c>
      <c r="U26" s="7">
        <v>23625</v>
      </c>
      <c r="W26" t="s">
        <v>27</v>
      </c>
      <c r="X26">
        <v>401</v>
      </c>
      <c r="Y26">
        <v>62</v>
      </c>
    </row>
    <row r="27" spans="1:25" x14ac:dyDescent="0.25">
      <c r="A27" t="s">
        <v>78</v>
      </c>
      <c r="B27" t="s">
        <v>79</v>
      </c>
      <c r="C27" s="17">
        <v>44581</v>
      </c>
      <c r="D27" s="7">
        <v>240000</v>
      </c>
      <c r="E27" t="s">
        <v>30</v>
      </c>
      <c r="F27" t="s">
        <v>23</v>
      </c>
      <c r="G27" s="7">
        <v>240000</v>
      </c>
      <c r="H27" s="7">
        <v>97900</v>
      </c>
      <c r="I27" s="12">
        <f t="shared" si="0"/>
        <v>40.791666666666664</v>
      </c>
      <c r="J27" s="7">
        <v>195718</v>
      </c>
      <c r="K27" s="7">
        <v>42525</v>
      </c>
      <c r="L27" s="7">
        <f t="shared" si="1"/>
        <v>197475</v>
      </c>
      <c r="M27" s="7">
        <v>146345.328125</v>
      </c>
      <c r="N27" s="22">
        <f t="shared" si="2"/>
        <v>1.3493768645031694</v>
      </c>
      <c r="O27" s="27">
        <v>1464</v>
      </c>
      <c r="P27" s="32">
        <f t="shared" si="3"/>
        <v>134.88729508196721</v>
      </c>
      <c r="Q27" s="37" t="s">
        <v>24</v>
      </c>
      <c r="R27" s="42">
        <f>ABS(N35-N27)*100</f>
        <v>3.4333597820910722</v>
      </c>
      <c r="S27" t="s">
        <v>25</v>
      </c>
      <c r="T27" t="s">
        <v>26</v>
      </c>
      <c r="U27" s="7">
        <v>42525</v>
      </c>
      <c r="W27" t="s">
        <v>27</v>
      </c>
      <c r="X27">
        <v>401</v>
      </c>
      <c r="Y27">
        <v>62</v>
      </c>
    </row>
    <row r="28" spans="1:25" x14ac:dyDescent="0.25">
      <c r="A28" t="s">
        <v>80</v>
      </c>
      <c r="B28" t="s">
        <v>81</v>
      </c>
      <c r="C28" s="17">
        <v>44155</v>
      </c>
      <c r="D28" s="7">
        <v>187000</v>
      </c>
      <c r="E28" t="s">
        <v>30</v>
      </c>
      <c r="F28" t="s">
        <v>23</v>
      </c>
      <c r="G28" s="7">
        <v>187000</v>
      </c>
      <c r="H28" s="7">
        <v>91200</v>
      </c>
      <c r="I28" s="12">
        <f t="shared" si="0"/>
        <v>48.770053475935825</v>
      </c>
      <c r="J28" s="7">
        <v>182411</v>
      </c>
      <c r="K28" s="7">
        <v>20825</v>
      </c>
      <c r="L28" s="7">
        <f t="shared" si="1"/>
        <v>166175</v>
      </c>
      <c r="M28" s="7">
        <v>154363.171875</v>
      </c>
      <c r="N28" s="22">
        <f t="shared" si="2"/>
        <v>1.0765197292950481</v>
      </c>
      <c r="O28" s="27">
        <v>1452</v>
      </c>
      <c r="P28" s="32">
        <f t="shared" si="3"/>
        <v>114.44559228650138</v>
      </c>
      <c r="Q28" s="37" t="s">
        <v>24</v>
      </c>
      <c r="R28" s="42">
        <f>ABS(N35-N28)*100</f>
        <v>30.719073302903197</v>
      </c>
      <c r="S28" t="s">
        <v>25</v>
      </c>
      <c r="T28" t="s">
        <v>26</v>
      </c>
      <c r="U28" s="7">
        <v>20825</v>
      </c>
      <c r="W28" t="s">
        <v>27</v>
      </c>
      <c r="X28">
        <v>401</v>
      </c>
      <c r="Y28">
        <v>71</v>
      </c>
    </row>
    <row r="29" spans="1:25" x14ac:dyDescent="0.25">
      <c r="A29" t="s">
        <v>82</v>
      </c>
      <c r="B29" t="s">
        <v>83</v>
      </c>
      <c r="C29" s="17">
        <v>44305</v>
      </c>
      <c r="D29" s="7">
        <v>173500</v>
      </c>
      <c r="E29" t="s">
        <v>30</v>
      </c>
      <c r="F29" t="s">
        <v>23</v>
      </c>
      <c r="G29" s="7">
        <v>173500</v>
      </c>
      <c r="H29" s="7">
        <v>81700</v>
      </c>
      <c r="I29" s="12">
        <f t="shared" si="0"/>
        <v>47.089337175792508</v>
      </c>
      <c r="J29" s="7">
        <v>163347</v>
      </c>
      <c r="K29" s="7">
        <v>21875</v>
      </c>
      <c r="L29" s="7">
        <f t="shared" si="1"/>
        <v>151625</v>
      </c>
      <c r="M29" s="7">
        <v>135148.25</v>
      </c>
      <c r="N29" s="22">
        <f t="shared" si="2"/>
        <v>1.1219161180407442</v>
      </c>
      <c r="O29" s="27">
        <v>1288</v>
      </c>
      <c r="P29" s="32">
        <f t="shared" si="3"/>
        <v>117.72127329192547</v>
      </c>
      <c r="Q29" s="37" t="s">
        <v>24</v>
      </c>
      <c r="R29" s="42">
        <f>ABS(N35-N29)*100</f>
        <v>26.179434428333593</v>
      </c>
      <c r="S29" t="s">
        <v>25</v>
      </c>
      <c r="T29" t="s">
        <v>26</v>
      </c>
      <c r="U29" s="7">
        <v>21875</v>
      </c>
      <c r="W29" t="s">
        <v>27</v>
      </c>
      <c r="X29">
        <v>401</v>
      </c>
      <c r="Y29">
        <v>62</v>
      </c>
    </row>
    <row r="30" spans="1:25" x14ac:dyDescent="0.25">
      <c r="A30" t="s">
        <v>84</v>
      </c>
      <c r="B30" t="s">
        <v>85</v>
      </c>
      <c r="C30" s="17">
        <v>44580</v>
      </c>
      <c r="D30" s="7">
        <v>175000</v>
      </c>
      <c r="E30" t="s">
        <v>30</v>
      </c>
      <c r="F30" t="s">
        <v>23</v>
      </c>
      <c r="G30" s="7">
        <v>175000</v>
      </c>
      <c r="H30" s="7">
        <v>68700</v>
      </c>
      <c r="I30" s="12">
        <f t="shared" si="0"/>
        <v>39.25714285714286</v>
      </c>
      <c r="J30" s="7">
        <v>137355</v>
      </c>
      <c r="K30" s="7">
        <v>19250</v>
      </c>
      <c r="L30" s="7">
        <f t="shared" si="1"/>
        <v>155750</v>
      </c>
      <c r="M30" s="7">
        <v>107624.9296875</v>
      </c>
      <c r="N30" s="22">
        <f t="shared" si="2"/>
        <v>1.4471554169859722</v>
      </c>
      <c r="O30" s="27">
        <v>1176</v>
      </c>
      <c r="P30" s="32">
        <f t="shared" si="3"/>
        <v>132.4404761904762</v>
      </c>
      <c r="Q30" s="37" t="s">
        <v>50</v>
      </c>
      <c r="R30" s="42">
        <f>ABS(N35-N30)*100</f>
        <v>6.3444954661892039</v>
      </c>
      <c r="S30" t="s">
        <v>25</v>
      </c>
      <c r="T30" t="s">
        <v>26</v>
      </c>
      <c r="U30" s="7">
        <v>19250</v>
      </c>
      <c r="W30" t="s">
        <v>27</v>
      </c>
      <c r="X30">
        <v>401</v>
      </c>
      <c r="Y30">
        <v>57</v>
      </c>
    </row>
    <row r="31" spans="1:25" x14ac:dyDescent="0.25">
      <c r="A31" t="s">
        <v>86</v>
      </c>
      <c r="B31" t="s">
        <v>87</v>
      </c>
      <c r="C31" s="17">
        <v>44260</v>
      </c>
      <c r="D31" s="7">
        <v>130000</v>
      </c>
      <c r="E31" t="s">
        <v>30</v>
      </c>
      <c r="F31" t="s">
        <v>23</v>
      </c>
      <c r="G31" s="7">
        <v>130000</v>
      </c>
      <c r="H31" s="7">
        <v>49200</v>
      </c>
      <c r="I31" s="12">
        <f t="shared" si="0"/>
        <v>37.846153846153847</v>
      </c>
      <c r="J31" s="7">
        <v>98395</v>
      </c>
      <c r="K31" s="7">
        <v>17500</v>
      </c>
      <c r="L31" s="7">
        <f t="shared" si="1"/>
        <v>112500</v>
      </c>
      <c r="M31" s="7">
        <v>77279.0234375</v>
      </c>
      <c r="N31" s="22">
        <f t="shared" si="2"/>
        <v>1.4557637376329584</v>
      </c>
      <c r="O31" s="27">
        <v>912</v>
      </c>
      <c r="P31" s="32">
        <f t="shared" si="3"/>
        <v>123.35526315789474</v>
      </c>
      <c r="Q31" s="37" t="s">
        <v>24</v>
      </c>
      <c r="R31" s="42">
        <f>ABS(N35-N31)*100</f>
        <v>7.2053275308878284</v>
      </c>
      <c r="S31" t="s">
        <v>25</v>
      </c>
      <c r="T31" t="s">
        <v>26</v>
      </c>
      <c r="U31" s="7">
        <v>17500</v>
      </c>
      <c r="W31" t="s">
        <v>27</v>
      </c>
      <c r="X31">
        <v>401</v>
      </c>
      <c r="Y31">
        <v>62</v>
      </c>
    </row>
    <row r="32" spans="1:25" ht="15.75" thickBot="1" x14ac:dyDescent="0.3">
      <c r="A32" t="s">
        <v>88</v>
      </c>
      <c r="B32" t="s">
        <v>89</v>
      </c>
    </row>
    <row r="33" spans="1:25" ht="15.75" thickTop="1" x14ac:dyDescent="0.25">
      <c r="A33" s="3"/>
      <c r="B33" s="3"/>
      <c r="C33" s="18" t="s">
        <v>90</v>
      </c>
      <c r="D33" s="8">
        <f>+SUM(D5:D32)</f>
        <v>5255200</v>
      </c>
      <c r="E33" s="3"/>
      <c r="F33" s="3"/>
      <c r="G33" s="8">
        <f>+SUM(G5:G32)</f>
        <v>5255200</v>
      </c>
      <c r="H33" s="8">
        <f>+SUM(H5:H32)</f>
        <v>2308600</v>
      </c>
      <c r="I33" s="13"/>
      <c r="J33" s="8">
        <f>+SUM(J5:J32)</f>
        <v>4616909</v>
      </c>
      <c r="K33" s="8"/>
      <c r="L33" s="8">
        <f>+SUM(L5:L32)</f>
        <v>4629446</v>
      </c>
      <c r="M33" s="8">
        <f>+SUM(M5:M32)</f>
        <v>3436832.9296875</v>
      </c>
      <c r="N33" s="23"/>
      <c r="O33" s="28"/>
      <c r="P33" s="33">
        <f>AVERAGE(P5:P32)</f>
        <v>120.53200430594424</v>
      </c>
      <c r="Q33" s="38"/>
      <c r="R33" s="43">
        <f>ABS(N35-N34)*100</f>
        <v>3.6701138707950554</v>
      </c>
      <c r="S33" s="3"/>
      <c r="T33" s="3"/>
      <c r="U33" s="8"/>
      <c r="V33" s="3"/>
      <c r="W33" s="3"/>
      <c r="X33" s="3"/>
      <c r="Y33" s="3"/>
    </row>
    <row r="34" spans="1:25" x14ac:dyDescent="0.25">
      <c r="A34" s="4"/>
      <c r="B34" s="4"/>
      <c r="C34" s="19"/>
      <c r="D34" s="9"/>
      <c r="E34" s="4"/>
      <c r="F34" s="4"/>
      <c r="G34" s="9"/>
      <c r="H34" s="9" t="s">
        <v>91</v>
      </c>
      <c r="I34" s="14">
        <f>H33/G33*100</f>
        <v>43.92982189069874</v>
      </c>
      <c r="J34" s="9"/>
      <c r="K34" s="9"/>
      <c r="L34" s="9"/>
      <c r="M34" s="9" t="s">
        <v>92</v>
      </c>
      <c r="N34" s="24">
        <f>L33/M33</f>
        <v>1.3470093236161296</v>
      </c>
      <c r="O34" s="29"/>
      <c r="P34" s="34" t="s">
        <v>93</v>
      </c>
      <c r="Q34" s="39">
        <f>STDEV(N5:N32)</f>
        <v>0.27724363914126721</v>
      </c>
      <c r="R34" s="44"/>
      <c r="S34" s="4"/>
      <c r="T34" s="4"/>
      <c r="U34" s="9"/>
      <c r="V34" s="4"/>
      <c r="W34" s="4"/>
      <c r="X34" s="4"/>
      <c r="Y34" s="4"/>
    </row>
    <row r="35" spans="1:25" x14ac:dyDescent="0.25">
      <c r="A35" s="5"/>
      <c r="B35" s="5"/>
      <c r="C35" s="20"/>
      <c r="D35" s="10"/>
      <c r="E35" s="5"/>
      <c r="F35" s="5"/>
      <c r="G35" s="10"/>
      <c r="H35" s="10" t="s">
        <v>94</v>
      </c>
      <c r="I35" s="15">
        <f>STDEV(I5:I32)</f>
        <v>7.7664214623513503</v>
      </c>
      <c r="J35" s="10"/>
      <c r="K35" s="10"/>
      <c r="L35" s="10"/>
      <c r="M35" s="10" t="s">
        <v>95</v>
      </c>
      <c r="N35" s="25">
        <f>AVERAGE(N5:N32)</f>
        <v>1.3837104623240801</v>
      </c>
      <c r="O35" s="30"/>
      <c r="P35" s="35" t="s">
        <v>96</v>
      </c>
      <c r="Q35" s="46">
        <f>AVERAGE(R5:R32)</f>
        <v>21.47572776718799</v>
      </c>
      <c r="R35" s="45" t="s">
        <v>97</v>
      </c>
      <c r="S35" s="5">
        <f>+(Q35/N35)</f>
        <v>15.520391260984873</v>
      </c>
      <c r="T35" s="5"/>
      <c r="U35" s="10"/>
      <c r="V35" s="5"/>
      <c r="W35" s="5"/>
      <c r="X35" s="5"/>
      <c r="Y35" s="5"/>
    </row>
    <row r="37" spans="1:25" x14ac:dyDescent="0.25">
      <c r="A37" s="48" t="s">
        <v>101</v>
      </c>
      <c r="B37" s="48"/>
      <c r="C37" s="49"/>
      <c r="D37" s="50"/>
    </row>
    <row r="39" spans="1:25" x14ac:dyDescent="0.25">
      <c r="A39" t="s">
        <v>100</v>
      </c>
    </row>
    <row r="40" spans="1:25" x14ac:dyDescent="0.25">
      <c r="A40" s="1" t="s">
        <v>0</v>
      </c>
      <c r="B40" s="1" t="s">
        <v>1</v>
      </c>
      <c r="C40" s="16" t="s">
        <v>2</v>
      </c>
      <c r="D40" s="6" t="s">
        <v>3</v>
      </c>
      <c r="E40" s="1" t="s">
        <v>4</v>
      </c>
      <c r="F40" s="1" t="s">
        <v>5</v>
      </c>
      <c r="G40" s="6" t="s">
        <v>6</v>
      </c>
      <c r="H40" s="6" t="s">
        <v>7</v>
      </c>
      <c r="I40" s="11" t="s">
        <v>8</v>
      </c>
      <c r="J40" s="6" t="s">
        <v>9</v>
      </c>
      <c r="K40" s="6" t="s">
        <v>10</v>
      </c>
      <c r="L40" s="6" t="s">
        <v>11</v>
      </c>
      <c r="M40" s="6" t="s">
        <v>12</v>
      </c>
      <c r="N40" s="21" t="s">
        <v>13</v>
      </c>
      <c r="O40" s="26" t="s">
        <v>14</v>
      </c>
      <c r="P40" s="31" t="s">
        <v>15</v>
      </c>
      <c r="Q40" s="36" t="s">
        <v>16</v>
      </c>
      <c r="R40" s="41" t="s">
        <v>17</v>
      </c>
      <c r="S40" s="1" t="s">
        <v>18</v>
      </c>
      <c r="T40" s="1" t="s">
        <v>19</v>
      </c>
      <c r="U40" s="6" t="s">
        <v>20</v>
      </c>
      <c r="V40" s="1" t="s">
        <v>21</v>
      </c>
      <c r="W40" s="1" t="s">
        <v>22</v>
      </c>
      <c r="X40" s="1" t="s">
        <v>98</v>
      </c>
      <c r="Y40" s="1" t="s">
        <v>99</v>
      </c>
    </row>
    <row r="41" spans="1:25" x14ac:dyDescent="0.25">
      <c r="A41" s="17">
        <v>44439</v>
      </c>
      <c r="B41" s="7">
        <v>225000</v>
      </c>
      <c r="C41" t="s">
        <v>30</v>
      </c>
      <c r="D41" t="s">
        <v>23</v>
      </c>
      <c r="E41" s="7">
        <v>225000</v>
      </c>
      <c r="F41" s="7">
        <v>58200</v>
      </c>
      <c r="G41" s="12">
        <f>F41/E41*100</f>
        <v>25.866666666666667</v>
      </c>
      <c r="H41" s="7">
        <v>116414</v>
      </c>
      <c r="I41" s="7">
        <v>19659</v>
      </c>
      <c r="J41" s="7">
        <f>E41-I41</f>
        <v>205341</v>
      </c>
      <c r="K41" s="7">
        <v>92430.0859375</v>
      </c>
      <c r="L41" s="22">
        <f>J41/K41</f>
        <v>2.2215818357980202</v>
      </c>
      <c r="M41" s="27">
        <v>864</v>
      </c>
      <c r="N41" s="22">
        <f t="shared" ref="N41" si="4">L41/M41</f>
        <v>2.5712752729143752E-3</v>
      </c>
      <c r="O41" s="37" t="s">
        <v>24</v>
      </c>
      <c r="P41" s="42">
        <f>ABS(N35-L41)*100</f>
        <v>83.787137347394008</v>
      </c>
      <c r="Q41" t="s">
        <v>25</v>
      </c>
      <c r="R41" t="s">
        <v>26</v>
      </c>
      <c r="S41" s="7">
        <v>17500</v>
      </c>
      <c r="U41" t="s">
        <v>27</v>
      </c>
      <c r="V41">
        <v>401</v>
      </c>
      <c r="W41">
        <v>62</v>
      </c>
    </row>
    <row r="44" spans="1:25" x14ac:dyDescent="0.25">
      <c r="M44" s="52" t="s">
        <v>102</v>
      </c>
      <c r="N44" s="53">
        <v>1.34</v>
      </c>
    </row>
  </sheetData>
  <mergeCells count="2">
    <mergeCell ref="A1:Q1"/>
    <mergeCell ref="A2:T2"/>
  </mergeCells>
  <conditionalFormatting sqref="A32:B32 A5:Y31 A41:W4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3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1B9D-0F6F-415A-8D8D-D0BDA8193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2023-01-17T17:35:14Z</cp:lastPrinted>
  <dcterms:created xsi:type="dcterms:W3CDTF">2023-01-17T17:22:09Z</dcterms:created>
  <dcterms:modified xsi:type="dcterms:W3CDTF">2023-05-31T17:19:06Z</dcterms:modified>
</cp:coreProperties>
</file>