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sessor\Desktop\2023 Assessments\ECF Studies\"/>
    </mc:Choice>
  </mc:AlternateContent>
  <xr:revisionPtr revIDLastSave="0" documentId="13_ncr:1_{27BC83BD-8C6B-49E2-9C88-605A2709DFBF}" xr6:coauthVersionLast="47" xr6:coauthVersionMax="47" xr10:uidLastSave="{00000000-0000-0000-0000-000000000000}"/>
  <bookViews>
    <workbookView xWindow="-120" yWindow="-120" windowWidth="29040" windowHeight="15720" xr2:uid="{F9121B79-377B-439C-A3DE-9B0A91095B80}"/>
  </bookViews>
  <sheets>
    <sheet name="E.C.F. Analysis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2" l="1"/>
  <c r="L15" i="2"/>
  <c r="N15" i="2" s="1"/>
  <c r="I6" i="2"/>
  <c r="L6" i="2"/>
  <c r="N6" i="2" s="1"/>
  <c r="I7" i="2"/>
  <c r="I11" i="2" s="1"/>
  <c r="L7" i="2"/>
  <c r="P7" i="2" s="1"/>
  <c r="I8" i="2"/>
  <c r="L8" i="2"/>
  <c r="N8" i="2" s="1"/>
  <c r="D9" i="2"/>
  <c r="G9" i="2"/>
  <c r="H9" i="2"/>
  <c r="J9" i="2"/>
  <c r="M9" i="2"/>
  <c r="I10" i="2" l="1"/>
  <c r="P8" i="2"/>
  <c r="L9" i="2"/>
  <c r="N10" i="2" s="1"/>
  <c r="P15" i="2"/>
  <c r="N7" i="2"/>
  <c r="Q10" i="2" s="1"/>
  <c r="P6" i="2"/>
  <c r="P9" i="2" l="1"/>
  <c r="N11" i="2"/>
  <c r="R8" i="2" l="1"/>
  <c r="R15" i="2"/>
  <c r="R7" i="2"/>
  <c r="R6" i="2"/>
  <c r="R9" i="2"/>
  <c r="Q11" i="2" l="1"/>
  <c r="S11" i="2" s="1"/>
</calcChain>
</file>

<file path=xl/sharedStrings.xml><?xml version="1.0" encoding="utf-8"?>
<sst xmlns="http://schemas.openxmlformats.org/spreadsheetml/2006/main" count="69" uniqueCount="51">
  <si>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</si>
  <si>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</si>
  <si>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</si>
  <si>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</si>
  <si>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</si>
  <si>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</si>
  <si>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</si>
  <si>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Cur. Asmnt.</t>
  </si>
  <si>
    <t>Asd/Adj. Sale</t>
  </si>
  <si>
    <t>Cur. Appraisal</t>
  </si>
  <si>
    <t>Land + Yard</t>
  </si>
  <si>
    <t>Bldg. Residual</t>
  </si>
  <si>
    <t>Cost Man. $</t>
  </si>
  <si>
    <t>E.C.F.</t>
  </si>
  <si>
    <t>Floor Area</t>
  </si>
  <si>
    <t>$/Sq.Ft.</t>
  </si>
  <si>
    <t>ECF Area</t>
  </si>
  <si>
    <t>Dev. by Mean (%)</t>
  </si>
  <si>
    <t>Building Style</t>
  </si>
  <si>
    <t>Use Code</t>
  </si>
  <si>
    <t>Land Value</t>
  </si>
  <si>
    <t>Other Parcels in Sale</t>
  </si>
  <si>
    <t>Land Table</t>
  </si>
  <si>
    <t>Property Class</t>
  </si>
  <si>
    <t>Building Depr.</t>
  </si>
  <si>
    <t>012-010-027-02</t>
  </si>
  <si>
    <t>779 WINN LAKE DR</t>
  </si>
  <si>
    <t>WD</t>
  </si>
  <si>
    <t>03-ARM'S LENGTH</t>
  </si>
  <si>
    <t>701</t>
  </si>
  <si>
    <t>DEFAULT</t>
  </si>
  <si>
    <t>IMPROVED RESIDENTIAL PROPERTY</t>
  </si>
  <si>
    <t>WINN LAKE ESTATES LAKE FRONT</t>
  </si>
  <si>
    <t>012-700-002-00</t>
  </si>
  <si>
    <t>1668 PEPPERMILL RD</t>
  </si>
  <si>
    <t>012-701-020-00</t>
  </si>
  <si>
    <t>855 WINN LAKE DR</t>
  </si>
  <si>
    <t>012-701-026-00</t>
  </si>
  <si>
    <t>915 WINN LAKE DR</t>
  </si>
  <si>
    <t>Totals:</t>
  </si>
  <si>
    <t>Sale. Ratio =&gt;</t>
  </si>
  <si>
    <t>E.C.F. =&gt;</t>
  </si>
  <si>
    <t>Std. Deviation=&gt;</t>
  </si>
  <si>
    <t>Std. Dev. =&gt;</t>
  </si>
  <si>
    <t>Ave. E.C.F. =&gt;</t>
  </si>
  <si>
    <t>Ave. Variance=&gt;</t>
  </si>
  <si>
    <t>Coefficient of Var=&gt;</t>
  </si>
  <si>
    <t>Not used: land with garage only</t>
  </si>
  <si>
    <t>Had to expand time frame - only 1 sale in 2 year time frame</t>
  </si>
  <si>
    <t>ECF NEIGHBORHOOD 701 WINN LAKE ESTATES LAKE FRONT</t>
  </si>
  <si>
    <t>ECF Set 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</si>
</sst>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164" formatCode="#0.00_);[Red]\(#0.00\)"/>
    <numFmt numFmtId="165" formatCode="mm/dd/yy"/>
    <numFmt numFmtId="166" formatCode="#0.000_);[Red]\(#0.000\)"/>
    <numFmt numFmtId="167" formatCode="&quot;$&quot;#0.00_);[Red]\(&quot;$&quot;#0.00\)"/>
    <numFmt numFmtId="168" formatCode="#0.0000_);[Red]\(#0.0000\)"/>
  </numFmts>
  <fonts count="4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/>
    <xf numFmtId="0" fontId="2" fillId="3" borderId="0" xfId="0" applyFont="1" applyFill="1"/>
    <xf numFmtId="0" fontId="2" fillId="3" borderId="2" xfId="0" applyFont="1" applyFill="1" applyBorder="1"/>
    <xf numFmtId="6" fontId="1" fillId="2" borderId="0" xfId="0" applyNumberFormat="1" applyFont="1" applyFill="1" applyAlignment="1">
      <alignment horizontal="center"/>
    </xf>
    <xf numFmtId="6" fontId="0" fillId="0" borderId="0" xfId="0" applyNumberFormat="1"/>
    <xf numFmtId="6" fontId="2" fillId="3" borderId="1" xfId="0" applyNumberFormat="1" applyFont="1" applyFill="1" applyBorder="1"/>
    <xf numFmtId="6" fontId="2" fillId="3" borderId="0" xfId="0" applyNumberFormat="1" applyFont="1" applyFill="1"/>
    <xf numFmtId="6" fontId="2" fillId="3" borderId="2" xfId="0" applyNumberFormat="1" applyFont="1" applyFill="1" applyBorder="1"/>
    <xf numFmtId="164" fontId="1" fillId="2" borderId="0" xfId="0" applyNumberFormat="1" applyFont="1" applyFill="1" applyAlignment="1">
      <alignment horizontal="center"/>
    </xf>
    <xf numFmtId="164" fontId="0" fillId="0" borderId="0" xfId="0" applyNumberFormat="1"/>
    <xf numFmtId="164" fontId="2" fillId="3" borderId="1" xfId="0" applyNumberFormat="1" applyFont="1" applyFill="1" applyBorder="1"/>
    <xf numFmtId="164" fontId="2" fillId="3" borderId="0" xfId="0" applyNumberFormat="1" applyFont="1" applyFill="1"/>
    <xf numFmtId="164" fontId="2" fillId="3" borderId="2" xfId="0" applyNumberFormat="1" applyFont="1" applyFill="1" applyBorder="1"/>
    <xf numFmtId="165" fontId="1" fillId="2" borderId="0" xfId="0" applyNumberFormat="1" applyFont="1" applyFill="1" applyAlignment="1">
      <alignment horizontal="center"/>
    </xf>
    <xf numFmtId="165" fontId="0" fillId="0" borderId="0" xfId="0" applyNumberFormat="1"/>
    <xf numFmtId="165" fontId="2" fillId="3" borderId="1" xfId="0" applyNumberFormat="1" applyFont="1" applyFill="1" applyBorder="1"/>
    <xf numFmtId="165" fontId="2" fillId="3" borderId="0" xfId="0" applyNumberFormat="1" applyFont="1" applyFill="1"/>
    <xf numFmtId="165" fontId="2" fillId="3" borderId="2" xfId="0" applyNumberFormat="1" applyFont="1" applyFill="1" applyBorder="1"/>
    <xf numFmtId="166" fontId="1" fillId="2" borderId="0" xfId="0" applyNumberFormat="1" applyFont="1" applyFill="1" applyAlignment="1">
      <alignment horizontal="center"/>
    </xf>
    <xf numFmtId="166" fontId="0" fillId="0" borderId="0" xfId="0" applyNumberFormat="1"/>
    <xf numFmtId="166" fontId="2" fillId="3" borderId="1" xfId="0" applyNumberFormat="1" applyFont="1" applyFill="1" applyBorder="1"/>
    <xf numFmtId="166" fontId="2" fillId="3" borderId="0" xfId="0" applyNumberFormat="1" applyFont="1" applyFill="1"/>
    <xf numFmtId="166" fontId="2" fillId="3" borderId="2" xfId="0" applyNumberFormat="1" applyFont="1" applyFill="1" applyBorder="1"/>
    <xf numFmtId="38" fontId="1" fillId="2" borderId="0" xfId="0" applyNumberFormat="1" applyFont="1" applyFill="1" applyAlignment="1">
      <alignment horizontal="center"/>
    </xf>
    <xf numFmtId="38" fontId="0" fillId="0" borderId="0" xfId="0" applyNumberFormat="1"/>
    <xf numFmtId="38" fontId="2" fillId="3" borderId="1" xfId="0" applyNumberFormat="1" applyFont="1" applyFill="1" applyBorder="1"/>
    <xf numFmtId="38" fontId="2" fillId="3" borderId="0" xfId="0" applyNumberFormat="1" applyFont="1" applyFill="1"/>
    <xf numFmtId="38" fontId="2" fillId="3" borderId="2" xfId="0" applyNumberFormat="1" applyFont="1" applyFill="1" applyBorder="1"/>
    <xf numFmtId="167" fontId="1" fillId="2" borderId="0" xfId="0" applyNumberFormat="1" applyFont="1" applyFill="1" applyAlignment="1">
      <alignment horizontal="center"/>
    </xf>
    <xf numFmtId="167" fontId="0" fillId="0" borderId="0" xfId="0" applyNumberFormat="1"/>
    <xf numFmtId="167" fontId="2" fillId="3" borderId="1" xfId="0" applyNumberFormat="1" applyFont="1" applyFill="1" applyBorder="1"/>
    <xf numFmtId="167" fontId="2" fillId="3" borderId="0" xfId="0" applyNumberFormat="1" applyFont="1" applyFill="1"/>
    <xf numFmtId="167" fontId="2" fillId="3" borderId="2" xfId="0" applyNumberFormat="1" applyFont="1" applyFill="1" applyBorder="1"/>
    <xf numFmtId="49" fontId="1" fillId="2" borderId="0" xfId="0" applyNumberFormat="1" applyFont="1" applyFill="1" applyAlignment="1">
      <alignment horizontal="right"/>
    </xf>
    <xf numFmtId="49" fontId="0" fillId="0" borderId="0" xfId="0" quotePrefix="1" applyNumberFormat="1" applyAlignment="1">
      <alignment horizontal="right"/>
    </xf>
    <xf numFmtId="49" fontId="2" fillId="3" borderId="1" xfId="0" applyNumberFormat="1" applyFont="1" applyFill="1" applyBorder="1" applyAlignment="1">
      <alignment horizontal="right"/>
    </xf>
    <xf numFmtId="49" fontId="2" fillId="3" borderId="0" xfId="0" applyNumberFormat="1" applyFont="1" applyFill="1" applyAlignment="1">
      <alignment horizontal="right"/>
    </xf>
    <xf numFmtId="49" fontId="0" fillId="0" borderId="0" xfId="0" applyNumberFormat="1" applyAlignment="1">
      <alignment horizontal="right"/>
    </xf>
    <xf numFmtId="168" fontId="1" fillId="2" borderId="0" xfId="0" applyNumberFormat="1" applyFont="1" applyFill="1" applyAlignment="1">
      <alignment horizontal="center"/>
    </xf>
    <xf numFmtId="168" fontId="0" fillId="0" borderId="0" xfId="0" applyNumberFormat="1"/>
    <xf numFmtId="168" fontId="2" fillId="3" borderId="1" xfId="0" applyNumberFormat="1" applyFont="1" applyFill="1" applyBorder="1"/>
    <xf numFmtId="168" fontId="2" fillId="3" borderId="0" xfId="0" applyNumberFormat="1" applyFont="1" applyFill="1"/>
    <xf numFmtId="168" fontId="2" fillId="3" borderId="2" xfId="0" applyNumberFormat="1" applyFont="1" applyFill="1" applyBorder="1"/>
    <xf numFmtId="168" fontId="2" fillId="3" borderId="2" xfId="0" applyNumberFormat="1" applyFont="1" applyFill="1" applyBorder="1" applyAlignment="1">
      <alignment horizontal="right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6" fontId="0" fillId="4" borderId="0" xfId="0" applyNumberFormat="1" applyFill="1"/>
    <xf numFmtId="166" fontId="0" fillId="4" borderId="0" xfId="0" applyNumberFormat="1" applyFill="1"/>
  </cellXfs>
  <cellStyles count="1"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7B3AE-51C4-493C-93CF-F00939A34E5C}">
  <dimension ref="A1:BJ18"/>
  <sheetViews>
    <sheetView tabSelected="1" workbookViewId="0">
      <selection activeCell="M18" sqref="M18:N18"/>
    </sheetView>
  </sheetViews>
  <sheetFormatPr defaultRowHeight="15" x14ac:dyDescent="0.25"/>
  <cols>
    <col min="1" max="1" width="14.28515625" bestFit="1" customWidth="1"/>
    <col min="2" max="2" width="19.140625" bestFit="1" customWidth="1"/>
    <col min="3" max="3" width="9.28515625" style="17" bestFit="1" customWidth="1"/>
    <col min="4" max="4" width="9.5703125" style="7" bestFit="1" customWidth="1"/>
    <col min="5" max="5" width="5.5703125" bestFit="1" customWidth="1"/>
    <col min="6" max="6" width="16.7109375" bestFit="1" customWidth="1"/>
    <col min="7" max="7" width="10.140625" style="7" bestFit="1" customWidth="1"/>
    <col min="8" max="8" width="12.7109375" style="7" bestFit="1" customWidth="1"/>
    <col min="9" max="9" width="12.85546875" style="12" bestFit="1" customWidth="1"/>
    <col min="10" max="10" width="13.42578125" style="7" bestFit="1" customWidth="1"/>
    <col min="11" max="11" width="11" style="7" bestFit="1" customWidth="1"/>
    <col min="12" max="12" width="13.5703125" style="7" bestFit="1" customWidth="1"/>
    <col min="13" max="13" width="12.7109375" style="7" bestFit="1" customWidth="1"/>
    <col min="14" max="14" width="7" style="22" bestFit="1" customWidth="1"/>
    <col min="15" max="15" width="10.140625" style="27" bestFit="1" customWidth="1"/>
    <col min="16" max="16" width="15.5703125" style="32" bestFit="1" customWidth="1"/>
    <col min="17" max="17" width="11.5703125" style="40" bestFit="1" customWidth="1"/>
    <col min="18" max="18" width="18.85546875" style="42" bestFit="1" customWidth="1"/>
    <col min="19" max="19" width="13.28515625" bestFit="1" customWidth="1"/>
    <col min="20" max="20" width="32.28515625" bestFit="1" customWidth="1"/>
    <col min="21" max="21" width="10.7109375" style="7" bestFit="1" customWidth="1"/>
    <col min="22" max="22" width="19.42578125" bestFit="1" customWidth="1"/>
    <col min="23" max="23" width="30.5703125" bestFit="1" customWidth="1"/>
    <col min="24" max="25" width="13.7109375" bestFit="1" customWidth="1"/>
  </cols>
  <sheetData>
    <row r="1" spans="1:62" ht="18.75" x14ac:dyDescent="0.3">
      <c r="A1" s="48" t="s">
        <v>49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</row>
    <row r="5" spans="1:62" x14ac:dyDescent="0.25">
      <c r="A5" s="1" t="s">
        <v>0</v>
      </c>
      <c r="B5" s="1" t="s">
        <v>1</v>
      </c>
      <c r="C5" s="16" t="s">
        <v>2</v>
      </c>
      <c r="D5" s="6" t="s">
        <v>3</v>
      </c>
      <c r="E5" s="1" t="s">
        <v>4</v>
      </c>
      <c r="F5" s="1" t="s">
        <v>5</v>
      </c>
      <c r="G5" s="6" t="s">
        <v>6</v>
      </c>
      <c r="H5" s="6" t="s">
        <v>7</v>
      </c>
      <c r="I5" s="11" t="s">
        <v>8</v>
      </c>
      <c r="J5" s="6" t="s">
        <v>9</v>
      </c>
      <c r="K5" s="6" t="s">
        <v>10</v>
      </c>
      <c r="L5" s="6" t="s">
        <v>11</v>
      </c>
      <c r="M5" s="6" t="s">
        <v>12</v>
      </c>
      <c r="N5" s="21" t="s">
        <v>13</v>
      </c>
      <c r="O5" s="26" t="s">
        <v>14</v>
      </c>
      <c r="P5" s="31" t="s">
        <v>15</v>
      </c>
      <c r="Q5" s="36" t="s">
        <v>16</v>
      </c>
      <c r="R5" s="41" t="s">
        <v>17</v>
      </c>
      <c r="S5" s="1" t="s">
        <v>18</v>
      </c>
      <c r="T5" s="1" t="s">
        <v>19</v>
      </c>
      <c r="U5" s="6" t="s">
        <v>20</v>
      </c>
      <c r="V5" s="1" t="s">
        <v>21</v>
      </c>
      <c r="W5" s="1" t="s">
        <v>22</v>
      </c>
      <c r="X5" s="1" t="s">
        <v>23</v>
      </c>
      <c r="Y5" s="1" t="s">
        <v>24</v>
      </c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</row>
    <row r="6" spans="1:62" x14ac:dyDescent="0.25">
      <c r="A6" t="s">
        <v>33</v>
      </c>
      <c r="B6" t="s">
        <v>34</v>
      </c>
      <c r="C6" s="17">
        <v>43921</v>
      </c>
      <c r="D6" s="7">
        <v>270000</v>
      </c>
      <c r="E6" t="s">
        <v>27</v>
      </c>
      <c r="F6" t="s">
        <v>28</v>
      </c>
      <c r="G6" s="7">
        <v>270000</v>
      </c>
      <c r="H6" s="7">
        <v>149200</v>
      </c>
      <c r="I6" s="12">
        <f>H6/G6*100</f>
        <v>55.259259259259267</v>
      </c>
      <c r="J6" s="7">
        <v>298318</v>
      </c>
      <c r="K6" s="7">
        <v>100912</v>
      </c>
      <c r="L6" s="7">
        <f>G6-K6</f>
        <v>169088</v>
      </c>
      <c r="M6" s="7">
        <v>282008.5625</v>
      </c>
      <c r="N6" s="22">
        <f>L6/M6</f>
        <v>0.5995846314063602</v>
      </c>
      <c r="O6" s="27">
        <v>1674</v>
      </c>
      <c r="P6" s="32">
        <f>L6/O6</f>
        <v>101.00836320191159</v>
      </c>
      <c r="Q6" s="37" t="s">
        <v>29</v>
      </c>
      <c r="R6" s="42">
        <f>ABS(N11-N6)*100</f>
        <v>39.388996226979899</v>
      </c>
      <c r="S6" t="s">
        <v>30</v>
      </c>
      <c r="T6" t="s">
        <v>31</v>
      </c>
      <c r="U6" s="7">
        <v>95700</v>
      </c>
      <c r="W6" t="s">
        <v>32</v>
      </c>
      <c r="X6">
        <v>401</v>
      </c>
      <c r="Y6">
        <v>74</v>
      </c>
    </row>
    <row r="7" spans="1:62" x14ac:dyDescent="0.25">
      <c r="A7" t="s">
        <v>35</v>
      </c>
      <c r="B7" t="s">
        <v>36</v>
      </c>
      <c r="C7" s="17">
        <v>44417</v>
      </c>
      <c r="D7" s="7">
        <v>460000</v>
      </c>
      <c r="E7" t="s">
        <v>27</v>
      </c>
      <c r="F7" t="s">
        <v>28</v>
      </c>
      <c r="G7" s="7">
        <v>460000</v>
      </c>
      <c r="H7" s="7">
        <v>176300</v>
      </c>
      <c r="I7" s="12">
        <f>H7/G7*100</f>
        <v>38.326086956521735</v>
      </c>
      <c r="J7" s="7">
        <v>352650</v>
      </c>
      <c r="K7" s="7">
        <v>122275</v>
      </c>
      <c r="L7" s="7">
        <f>G7-K7</f>
        <v>337725</v>
      </c>
      <c r="M7" s="7">
        <v>360497.84375</v>
      </c>
      <c r="N7" s="22">
        <f>L7/M7</f>
        <v>0.9368294591914601</v>
      </c>
      <c r="O7" s="27">
        <v>2756</v>
      </c>
      <c r="P7" s="32">
        <f>L7/O7</f>
        <v>122.54172714078375</v>
      </c>
      <c r="Q7" s="37" t="s">
        <v>29</v>
      </c>
      <c r="R7" s="42">
        <f>ABS(N11-N7)*100</f>
        <v>5.6645134484699096</v>
      </c>
      <c r="S7" t="s">
        <v>30</v>
      </c>
      <c r="T7" t="s">
        <v>31</v>
      </c>
      <c r="U7" s="7">
        <v>112420</v>
      </c>
      <c r="W7" t="s">
        <v>32</v>
      </c>
      <c r="X7">
        <v>401</v>
      </c>
      <c r="Y7">
        <v>67</v>
      </c>
    </row>
    <row r="8" spans="1:62" ht="15.75" thickBot="1" x14ac:dyDescent="0.3">
      <c r="A8" t="s">
        <v>37</v>
      </c>
      <c r="B8" t="s">
        <v>38</v>
      </c>
      <c r="C8" s="17">
        <v>44894</v>
      </c>
      <c r="D8" s="7">
        <v>265000</v>
      </c>
      <c r="E8" t="s">
        <v>27</v>
      </c>
      <c r="F8" t="s">
        <v>28</v>
      </c>
      <c r="G8" s="7">
        <v>265000</v>
      </c>
      <c r="H8" s="7">
        <v>88300</v>
      </c>
      <c r="I8" s="12">
        <f>H8/G8*100</f>
        <v>33.320754716981135</v>
      </c>
      <c r="J8" s="7">
        <v>176647</v>
      </c>
      <c r="K8" s="7">
        <v>106505</v>
      </c>
      <c r="L8" s="7">
        <f>G8-K8</f>
        <v>158495</v>
      </c>
      <c r="M8" s="7">
        <v>109760.34375</v>
      </c>
      <c r="N8" s="22">
        <f>L8/M8</f>
        <v>1.444009690430657</v>
      </c>
      <c r="O8" s="27">
        <v>1144</v>
      </c>
      <c r="P8" s="32">
        <f>L8/O8</f>
        <v>138.54458041958043</v>
      </c>
      <c r="Q8" s="37" t="s">
        <v>29</v>
      </c>
      <c r="R8" s="42">
        <f>ABS(N11-N8)*100</f>
        <v>45.053509675449774</v>
      </c>
      <c r="S8" t="s">
        <v>30</v>
      </c>
      <c r="T8" t="s">
        <v>31</v>
      </c>
      <c r="U8" s="7">
        <v>100650</v>
      </c>
      <c r="W8" t="s">
        <v>32</v>
      </c>
      <c r="X8">
        <v>401</v>
      </c>
      <c r="Y8">
        <v>57</v>
      </c>
    </row>
    <row r="9" spans="1:62" ht="15.75" thickTop="1" x14ac:dyDescent="0.25">
      <c r="A9" s="3"/>
      <c r="B9" s="3"/>
      <c r="C9" s="18" t="s">
        <v>39</v>
      </c>
      <c r="D9" s="8">
        <f>+SUM(D6:D8)</f>
        <v>995000</v>
      </c>
      <c r="E9" s="3"/>
      <c r="F9" s="3"/>
      <c r="G9" s="8">
        <f>+SUM(G6:G8)</f>
        <v>995000</v>
      </c>
      <c r="H9" s="8">
        <f>+SUM(H6:H8)</f>
        <v>413800</v>
      </c>
      <c r="I9" s="13"/>
      <c r="J9" s="8">
        <f>+SUM(J6:J8)</f>
        <v>827615</v>
      </c>
      <c r="K9" s="8"/>
      <c r="L9" s="8">
        <f>+SUM(L6:L8)</f>
        <v>665308</v>
      </c>
      <c r="M9" s="8">
        <f>+SUM(M6:M8)</f>
        <v>752266.75</v>
      </c>
      <c r="N9" s="23"/>
      <c r="O9" s="28"/>
      <c r="P9" s="33">
        <f>AVERAGE(P6:P8)</f>
        <v>120.69822358742526</v>
      </c>
      <c r="Q9" s="38"/>
      <c r="R9" s="43">
        <f>ABS(N11-N10)*100</f>
        <v>10.907022514598019</v>
      </c>
      <c r="S9" s="3"/>
      <c r="T9" s="3"/>
      <c r="U9" s="8"/>
      <c r="V9" s="3"/>
      <c r="W9" s="3"/>
      <c r="X9" s="3"/>
      <c r="Y9" s="3"/>
    </row>
    <row r="10" spans="1:62" x14ac:dyDescent="0.25">
      <c r="A10" s="4"/>
      <c r="B10" s="4"/>
      <c r="C10" s="19"/>
      <c r="D10" s="9"/>
      <c r="E10" s="4"/>
      <c r="F10" s="4"/>
      <c r="G10" s="9"/>
      <c r="H10" s="9" t="s">
        <v>40</v>
      </c>
      <c r="I10" s="14">
        <f>H9/G9*100</f>
        <v>41.587939698492463</v>
      </c>
      <c r="J10" s="9"/>
      <c r="K10" s="9"/>
      <c r="L10" s="9"/>
      <c r="M10" s="9" t="s">
        <v>41</v>
      </c>
      <c r="N10" s="24">
        <f>L9/M9</f>
        <v>0.88440436853017901</v>
      </c>
      <c r="O10" s="29"/>
      <c r="P10" s="34" t="s">
        <v>42</v>
      </c>
      <c r="Q10" s="39">
        <f>STDEV(N6:N8)</f>
        <v>0.42505284791733694</v>
      </c>
      <c r="R10" s="44"/>
      <c r="S10" s="4"/>
      <c r="T10" s="4"/>
      <c r="U10" s="9"/>
      <c r="V10" s="4"/>
      <c r="W10" s="4"/>
      <c r="X10" s="4"/>
      <c r="Y10" s="4"/>
    </row>
    <row r="11" spans="1:62" x14ac:dyDescent="0.25">
      <c r="A11" s="5"/>
      <c r="B11" s="5"/>
      <c r="C11" s="20"/>
      <c r="D11" s="10"/>
      <c r="E11" s="5"/>
      <c r="F11" s="5"/>
      <c r="G11" s="10"/>
      <c r="H11" s="10" t="s">
        <v>43</v>
      </c>
      <c r="I11" s="15">
        <f>STDEV(I6:I8)</f>
        <v>11.496982623091009</v>
      </c>
      <c r="J11" s="10"/>
      <c r="K11" s="10"/>
      <c r="L11" s="10"/>
      <c r="M11" s="10" t="s">
        <v>44</v>
      </c>
      <c r="N11" s="25">
        <f>AVERAGE(N6:N8)</f>
        <v>0.9934745936761592</v>
      </c>
      <c r="O11" s="30"/>
      <c r="P11" s="35" t="s">
        <v>45</v>
      </c>
      <c r="Q11" s="46">
        <f>AVERAGE(R6:R8)</f>
        <v>30.035673116966525</v>
      </c>
      <c r="R11" s="45" t="s">
        <v>46</v>
      </c>
      <c r="S11" s="5">
        <f>+(Q11/N11)</f>
        <v>30.232955435554086</v>
      </c>
      <c r="T11" s="5"/>
      <c r="U11" s="10"/>
      <c r="V11" s="5"/>
      <c r="W11" s="5"/>
      <c r="X11" s="5"/>
      <c r="Y11" s="5"/>
    </row>
    <row r="12" spans="1:62" x14ac:dyDescent="0.25">
      <c r="A12" t="s">
        <v>48</v>
      </c>
    </row>
    <row r="14" spans="1:62" x14ac:dyDescent="0.25">
      <c r="A14" s="47" t="s">
        <v>47</v>
      </c>
      <c r="B14" s="47"/>
    </row>
    <row r="15" spans="1:62" x14ac:dyDescent="0.25">
      <c r="A15" t="s">
        <v>25</v>
      </c>
      <c r="B15" t="s">
        <v>26</v>
      </c>
      <c r="C15" s="17">
        <v>44538</v>
      </c>
      <c r="D15" s="7">
        <v>65000</v>
      </c>
      <c r="E15" t="s">
        <v>27</v>
      </c>
      <c r="F15" t="s">
        <v>28</v>
      </c>
      <c r="G15" s="7">
        <v>65000</v>
      </c>
      <c r="H15" s="7">
        <v>38600</v>
      </c>
      <c r="I15" s="12">
        <f>H15/G15*100</f>
        <v>59.38461538461538</v>
      </c>
      <c r="J15" s="7">
        <v>77145</v>
      </c>
      <c r="K15" s="7">
        <v>65065</v>
      </c>
      <c r="L15" s="7">
        <f>G15-K15</f>
        <v>-65</v>
      </c>
      <c r="M15" s="7">
        <v>18903.15234375</v>
      </c>
      <c r="N15" s="22">
        <f>L15/M15</f>
        <v>-3.4385799160895577E-3</v>
      </c>
      <c r="O15" s="27">
        <v>0</v>
      </c>
      <c r="P15" s="32" t="e">
        <f>L15/O15</f>
        <v>#DIV/0!</v>
      </c>
      <c r="Q15" s="37" t="s">
        <v>29</v>
      </c>
      <c r="R15" s="42">
        <f>ABS(N11-N15)*100</f>
        <v>99.691317359224868</v>
      </c>
      <c r="S15" t="s">
        <v>30</v>
      </c>
      <c r="T15" t="s">
        <v>31</v>
      </c>
      <c r="U15" s="7">
        <v>65065</v>
      </c>
      <c r="W15" t="s">
        <v>32</v>
      </c>
      <c r="X15">
        <v>401</v>
      </c>
      <c r="Y15">
        <v>58</v>
      </c>
    </row>
    <row r="18" spans="13:14" x14ac:dyDescent="0.25">
      <c r="M18" s="49" t="s">
        <v>50</v>
      </c>
      <c r="N18" s="50">
        <v>0.88</v>
      </c>
    </row>
  </sheetData>
  <mergeCells count="2">
    <mergeCell ref="A14:B14"/>
    <mergeCell ref="A1:Y1"/>
  </mergeCells>
  <conditionalFormatting sqref="A6:Y8 A15:Y15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D2ECF-0A7C-4316-BBF1-E922E9E5739E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E.C.F. Analysis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Assessor</dc:creator>
  <cp:lastModifiedBy>Assessor</cp:lastModifiedBy>
  <dcterms:created xsi:type="dcterms:W3CDTF">2023-01-24T16:13:47Z</dcterms:created>
  <dcterms:modified xsi:type="dcterms:W3CDTF">2023-05-31T17:02:10Z</dcterms:modified>
</cp:coreProperties>
</file>