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37FD8861-7329-4F5B-95C6-03638098EA2E}" xr6:coauthVersionLast="47" xr6:coauthVersionMax="47" xr10:uidLastSave="{00000000-0000-0000-0000-000000000000}"/>
  <bookViews>
    <workbookView xWindow="-120" yWindow="-120" windowWidth="29040" windowHeight="15720" xr2:uid="{02F0FA08-DD2B-454D-B688-28F0F266EBC4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L21" i="2"/>
  <c r="N21" i="2" s="1"/>
  <c r="I4" i="2"/>
  <c r="L4" i="2"/>
  <c r="N4" i="2" s="1"/>
  <c r="I5" i="2"/>
  <c r="L5" i="2"/>
  <c r="N5" i="2" s="1"/>
  <c r="I6" i="2"/>
  <c r="L6" i="2"/>
  <c r="N6" i="2" s="1"/>
  <c r="I7" i="2"/>
  <c r="L7" i="2"/>
  <c r="P7" i="2" s="1"/>
  <c r="I8" i="2"/>
  <c r="L8" i="2"/>
  <c r="N8" i="2" s="1"/>
  <c r="I9" i="2"/>
  <c r="L9" i="2"/>
  <c r="N9" i="2" s="1"/>
  <c r="I10" i="2"/>
  <c r="L10" i="2"/>
  <c r="N10" i="2" s="1"/>
  <c r="I22" i="2"/>
  <c r="L22" i="2"/>
  <c r="N22" i="2" s="1"/>
  <c r="I11" i="2"/>
  <c r="L11" i="2"/>
  <c r="P11" i="2" s="1"/>
  <c r="I23" i="2"/>
  <c r="L23" i="2"/>
  <c r="N23" i="2" s="1"/>
  <c r="I12" i="2"/>
  <c r="L12" i="2"/>
  <c r="N12" i="2" s="1"/>
  <c r="I13" i="2"/>
  <c r="L13" i="2"/>
  <c r="N13" i="2" s="1"/>
  <c r="I14" i="2"/>
  <c r="L14" i="2"/>
  <c r="P14" i="2" s="1"/>
  <c r="D15" i="2"/>
  <c r="G15" i="2"/>
  <c r="H15" i="2"/>
  <c r="J15" i="2"/>
  <c r="M15" i="2"/>
  <c r="P10" i="2" l="1"/>
  <c r="P6" i="2"/>
  <c r="P13" i="2"/>
  <c r="P12" i="2"/>
  <c r="N7" i="2"/>
  <c r="P5" i="2"/>
  <c r="P8" i="2"/>
  <c r="N11" i="2"/>
  <c r="N14" i="2"/>
  <c r="I17" i="2"/>
  <c r="P21" i="2"/>
  <c r="I16" i="2"/>
  <c r="P22" i="2"/>
  <c r="L15" i="2"/>
  <c r="N16" i="2" s="1"/>
  <c r="P4" i="2"/>
  <c r="P23" i="2"/>
  <c r="P9" i="2"/>
  <c r="Q16" i="2" l="1"/>
  <c r="N17" i="2"/>
  <c r="R14" i="2" s="1"/>
  <c r="P15" i="2"/>
  <c r="R6" i="2" l="1"/>
  <c r="R9" i="2"/>
  <c r="R21" i="2"/>
  <c r="R11" i="2"/>
  <c r="R13" i="2"/>
  <c r="R5" i="2"/>
  <c r="R22" i="2"/>
  <c r="R4" i="2"/>
  <c r="R10" i="2"/>
  <c r="R8" i="2"/>
  <c r="R15" i="2"/>
  <c r="R12" i="2"/>
  <c r="R7" i="2"/>
  <c r="R23" i="2"/>
  <c r="Q17" i="2" l="1"/>
  <c r="S17" i="2" s="1"/>
</calcChain>
</file>

<file path=xl/sharedStrings.xml><?xml version="1.0" encoding="utf-8"?>
<sst xmlns="http://schemas.openxmlformats.org/spreadsheetml/2006/main" count="156" uniqueCount="68">
  <si>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</si>
  <si>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</si>
  <si>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</si>
  <si>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</si>
  <si>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</si>
  <si>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</si>
  <si>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</si>
  <si>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</si>
  <si>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</si>
  <si>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</si>
  <si>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</si>
  <si>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</si>
  <si>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</si>
  <si>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</si>
  <si>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</si>
  <si>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</si>
  <si>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</si>
  <si>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</si>
  <si>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</si>
  <si>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Land Value</t>
  </si>
  <si>
    <t>Land Table</t>
  </si>
  <si>
    <t>012-001-016-10</t>
  </si>
  <si>
    <t>2646 BOWERS RD</t>
  </si>
  <si>
    <t>WD</t>
  </si>
  <si>
    <t>03-ARM'S LENGTH</t>
  </si>
  <si>
    <t>401</t>
  </si>
  <si>
    <t>DEFAULT</t>
  </si>
  <si>
    <t>SUBURBAN RESIDENTIAL</t>
  </si>
  <si>
    <t>012-001-038-10</t>
  </si>
  <si>
    <t>2740 IMLAY CITY RD</t>
  </si>
  <si>
    <t>012-010-002-00</t>
  </si>
  <si>
    <t>1994 IMLAY CITY RD</t>
  </si>
  <si>
    <t>012-010-007-00</t>
  </si>
  <si>
    <t>80 MAPLEGROVE RD</t>
  </si>
  <si>
    <t>012-011-002-00</t>
  </si>
  <si>
    <t>2494 IMLAY CITY RD</t>
  </si>
  <si>
    <t>012-011-014-30</t>
  </si>
  <si>
    <t>40 EDWARDS WAY</t>
  </si>
  <si>
    <t>012-012-015-00</t>
  </si>
  <si>
    <t>25 S WILDER RD</t>
  </si>
  <si>
    <t>012-012-017-00</t>
  </si>
  <si>
    <t>2695 PEPPERMILL RD</t>
  </si>
  <si>
    <t>012-017-001-00</t>
  </si>
  <si>
    <t>1242 CLARK RD</t>
  </si>
  <si>
    <t>012-017-002-00</t>
  </si>
  <si>
    <t>1210 CLARK RD</t>
  </si>
  <si>
    <t>012-017-004-00</t>
  </si>
  <si>
    <t>49 TURRILL RD</t>
  </si>
  <si>
    <t>233 TURRILL RD</t>
  </si>
  <si>
    <t>012-017-021-00</t>
  </si>
  <si>
    <t>323 TURRILL RD</t>
  </si>
  <si>
    <t>012-018-012-00</t>
  </si>
  <si>
    <t>1286 BALDWIN RD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</si>
  <si>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</si>
  <si>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</si>
  <si>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</si>
  <si>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</si>
  <si>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</si>
  <si>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</si>
  <si>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</si>
  <si>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</si>
  <si>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DID NOT USE - OUTLIERS</t>
  </si>
  <si>
    <t>ECF ANALYASIS FOR NEIGHBORHOOD 401 AE SEC1-12 &amp; 17-18</t>
  </si>
  <si>
    <t>012-017-017-00&amp;019-00</t>
  </si>
  <si>
    <t>Class</t>
  </si>
  <si>
    <t>Bldg Depr</t>
  </si>
  <si>
    <t xml:space="preserve"> </t>
  </si>
  <si>
    <t>ECF Set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</si>
</sst>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Bookman Old Style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/>
    <xf numFmtId="166" fontId="4" fillId="0" borderId="0" xfId="0" applyNumberFormat="1" applyFont="1"/>
    <xf numFmtId="6" fontId="0" fillId="4" borderId="0" xfId="0" applyNumberFormat="1" applyFill="1"/>
    <xf numFmtId="166" fontId="0" fillId="4" borderId="0" xfId="0" applyNumberFormat="1" applyFill="1"/>
    <xf numFmtId="6" fontId="2" fillId="0" borderId="0" xfId="0" applyNumberFormat="1" applyFont="1" applyFill="1"/>
    <xf numFmtId="166" fontId="2" fillId="0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B5D5-CF88-44CA-8DDB-3B7FFA295156}">
  <sheetPr>
    <pageSetUpPr fitToPage="1"/>
  </sheetPr>
  <dimension ref="A1:BH27"/>
  <sheetViews>
    <sheetView tabSelected="1" workbookViewId="0">
      <selection activeCell="M27" sqref="M27:N27"/>
    </sheetView>
  </sheetViews>
  <sheetFormatPr defaultColWidth="10.28515625" defaultRowHeight="15" x14ac:dyDescent="0.25"/>
  <cols>
    <col min="1" max="1" width="18.140625" customWidth="1"/>
    <col min="3" max="3" width="10.28515625" style="17"/>
    <col min="4" max="4" width="11.42578125" style="7" customWidth="1"/>
    <col min="5" max="5" width="5.42578125" customWidth="1"/>
    <col min="6" max="6" width="12.42578125" customWidth="1"/>
    <col min="7" max="7" width="11" style="7" customWidth="1"/>
    <col min="8" max="8" width="10.85546875" style="7" customWidth="1"/>
    <col min="9" max="9" width="12.28515625" style="12" customWidth="1"/>
    <col min="10" max="10" width="12" style="7" customWidth="1"/>
    <col min="11" max="11" width="10.28515625" style="7"/>
    <col min="12" max="12" width="12.28515625" style="7" customWidth="1"/>
    <col min="13" max="13" width="11" style="7" customWidth="1"/>
    <col min="14" max="14" width="8.5703125" style="22" customWidth="1"/>
    <col min="15" max="15" width="9.7109375" style="26" customWidth="1"/>
    <col min="16" max="16" width="13.85546875" style="31" customWidth="1"/>
    <col min="17" max="17" width="8.5703125" style="39" customWidth="1"/>
    <col min="18" max="18" width="16.140625" style="41" customWidth="1"/>
    <col min="19" max="19" width="11.5703125" customWidth="1"/>
    <col min="20" max="20" width="10.28515625" style="7"/>
    <col min="22" max="22" width="7.28515625" customWidth="1"/>
  </cols>
  <sheetData>
    <row r="1" spans="1:60" ht="20.25" x14ac:dyDescent="0.3">
      <c r="A1" s="46" t="s">
        <v>62</v>
      </c>
    </row>
    <row r="3" spans="1:60" x14ac:dyDescent="0.25">
      <c r="A3" s="1" t="s">
        <v>0</v>
      </c>
      <c r="B3" s="1" t="s">
        <v>1</v>
      </c>
      <c r="C3" s="16" t="s">
        <v>2</v>
      </c>
      <c r="D3" s="6" t="s">
        <v>3</v>
      </c>
      <c r="E3" s="1" t="s">
        <v>4</v>
      </c>
      <c r="F3" s="1" t="s">
        <v>5</v>
      </c>
      <c r="G3" s="6" t="s">
        <v>6</v>
      </c>
      <c r="H3" s="6" t="s">
        <v>7</v>
      </c>
      <c r="I3" s="11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21" t="s">
        <v>13</v>
      </c>
      <c r="O3" s="25" t="s">
        <v>14</v>
      </c>
      <c r="P3" s="30" t="s">
        <v>15</v>
      </c>
      <c r="Q3" s="35" t="s">
        <v>16</v>
      </c>
      <c r="R3" s="40" t="s">
        <v>17</v>
      </c>
      <c r="S3" s="1" t="s">
        <v>18</v>
      </c>
      <c r="T3" s="6" t="s">
        <v>19</v>
      </c>
      <c r="U3" s="1" t="s">
        <v>20</v>
      </c>
      <c r="V3" s="1" t="s">
        <v>64</v>
      </c>
      <c r="W3" s="1" t="s">
        <v>65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x14ac:dyDescent="0.25">
      <c r="A4" t="s">
        <v>28</v>
      </c>
      <c r="B4" t="s">
        <v>29</v>
      </c>
      <c r="C4" s="17">
        <v>44092</v>
      </c>
      <c r="D4" s="7">
        <v>180000</v>
      </c>
      <c r="E4" t="s">
        <v>23</v>
      </c>
      <c r="F4" t="s">
        <v>24</v>
      </c>
      <c r="G4" s="7">
        <v>180000</v>
      </c>
      <c r="H4" s="7">
        <v>92800</v>
      </c>
      <c r="I4" s="12">
        <f t="shared" ref="I4:I14" si="0">H4/G4*100</f>
        <v>51.555555555555557</v>
      </c>
      <c r="J4" s="7">
        <v>185544</v>
      </c>
      <c r="K4" s="7">
        <v>37546</v>
      </c>
      <c r="L4" s="7">
        <f t="shared" ref="L4:L14" si="1">G4-K4</f>
        <v>142454</v>
      </c>
      <c r="M4" s="7">
        <v>106396.8359375</v>
      </c>
      <c r="N4" s="22">
        <f t="shared" ref="N4:N14" si="2">L4/M4</f>
        <v>1.3388931987007662</v>
      </c>
      <c r="O4" s="26">
        <v>2094</v>
      </c>
      <c r="P4" s="31">
        <f t="shared" ref="P4:P14" si="3">L4/O4</f>
        <v>68.029608404966567</v>
      </c>
      <c r="Q4" s="36" t="s">
        <v>25</v>
      </c>
      <c r="R4" s="41">
        <f>ABS(N17-N4)*100</f>
        <v>22.76872645526511</v>
      </c>
      <c r="S4" t="s">
        <v>26</v>
      </c>
      <c r="T4" s="7">
        <v>27730</v>
      </c>
      <c r="U4" t="s">
        <v>27</v>
      </c>
      <c r="V4">
        <v>401</v>
      </c>
      <c r="W4">
        <v>45</v>
      </c>
    </row>
    <row r="5" spans="1:60" x14ac:dyDescent="0.25">
      <c r="A5" t="s">
        <v>30</v>
      </c>
      <c r="B5" t="s">
        <v>31</v>
      </c>
      <c r="C5" s="17">
        <v>44312</v>
      </c>
      <c r="D5" s="7">
        <v>178000</v>
      </c>
      <c r="E5" t="s">
        <v>23</v>
      </c>
      <c r="F5" t="s">
        <v>24</v>
      </c>
      <c r="G5" s="7">
        <v>178000</v>
      </c>
      <c r="H5" s="7">
        <v>94800</v>
      </c>
      <c r="I5" s="12">
        <f t="shared" si="0"/>
        <v>53.258426966292141</v>
      </c>
      <c r="J5" s="7">
        <v>189554</v>
      </c>
      <c r="K5" s="7">
        <v>7500</v>
      </c>
      <c r="L5" s="7">
        <f t="shared" si="1"/>
        <v>170500</v>
      </c>
      <c r="M5" s="7">
        <v>130879.9453125</v>
      </c>
      <c r="N5" s="22">
        <f t="shared" si="2"/>
        <v>1.3027205932345083</v>
      </c>
      <c r="O5" s="26">
        <v>1707</v>
      </c>
      <c r="P5" s="31">
        <f t="shared" si="3"/>
        <v>99.882835383714124</v>
      </c>
      <c r="Q5" s="36" t="s">
        <v>25</v>
      </c>
      <c r="R5" s="41">
        <f>ABS(N17-N5)*100</f>
        <v>19.15146590863932</v>
      </c>
      <c r="S5" t="s">
        <v>26</v>
      </c>
      <c r="T5" s="7">
        <v>7500</v>
      </c>
      <c r="U5" t="s">
        <v>27</v>
      </c>
      <c r="V5">
        <v>401</v>
      </c>
      <c r="W5">
        <v>56</v>
      </c>
    </row>
    <row r="6" spans="1:60" x14ac:dyDescent="0.25">
      <c r="A6" t="s">
        <v>32</v>
      </c>
      <c r="B6" t="s">
        <v>33</v>
      </c>
      <c r="C6" s="17">
        <v>44088</v>
      </c>
      <c r="D6" s="7">
        <v>162000</v>
      </c>
      <c r="E6" t="s">
        <v>23</v>
      </c>
      <c r="F6" t="s">
        <v>24</v>
      </c>
      <c r="G6" s="7">
        <v>162000</v>
      </c>
      <c r="H6" s="7">
        <v>93100</v>
      </c>
      <c r="I6" s="12">
        <f t="shared" si="0"/>
        <v>57.46913580246914</v>
      </c>
      <c r="J6" s="7">
        <v>186137</v>
      </c>
      <c r="K6" s="7">
        <v>47322</v>
      </c>
      <c r="L6" s="7">
        <f t="shared" si="1"/>
        <v>114678</v>
      </c>
      <c r="M6" s="7">
        <v>99795.109375</v>
      </c>
      <c r="N6" s="22">
        <f t="shared" si="2"/>
        <v>1.149134468795205</v>
      </c>
      <c r="O6" s="26">
        <v>1408</v>
      </c>
      <c r="P6" s="31">
        <f t="shared" si="3"/>
        <v>81.447443181818187</v>
      </c>
      <c r="Q6" s="36" t="s">
        <v>25</v>
      </c>
      <c r="R6" s="41">
        <f>ABS(N17-N6)*100</f>
        <v>3.7928534647089895</v>
      </c>
      <c r="S6" t="s">
        <v>26</v>
      </c>
      <c r="T6" s="7">
        <v>44250</v>
      </c>
      <c r="U6" t="s">
        <v>27</v>
      </c>
      <c r="V6">
        <v>401</v>
      </c>
      <c r="W6">
        <v>51</v>
      </c>
    </row>
    <row r="7" spans="1:60" x14ac:dyDescent="0.25">
      <c r="A7" t="s">
        <v>34</v>
      </c>
      <c r="B7" t="s">
        <v>35</v>
      </c>
      <c r="C7" s="17">
        <v>44293</v>
      </c>
      <c r="D7" s="7">
        <v>185000</v>
      </c>
      <c r="E7" t="s">
        <v>23</v>
      </c>
      <c r="F7" t="s">
        <v>24</v>
      </c>
      <c r="G7" s="7">
        <v>185000</v>
      </c>
      <c r="H7" s="7">
        <v>97800</v>
      </c>
      <c r="I7" s="12">
        <f t="shared" si="0"/>
        <v>52.86486486486487</v>
      </c>
      <c r="J7" s="7">
        <v>195581</v>
      </c>
      <c r="K7" s="7">
        <v>10500</v>
      </c>
      <c r="L7" s="7">
        <f t="shared" si="1"/>
        <v>174500</v>
      </c>
      <c r="M7" s="7">
        <v>133056.078125</v>
      </c>
      <c r="N7" s="22">
        <f t="shared" si="2"/>
        <v>1.3114771039325641</v>
      </c>
      <c r="O7" s="26">
        <v>2080</v>
      </c>
      <c r="P7" s="31">
        <f t="shared" si="3"/>
        <v>83.894230769230774</v>
      </c>
      <c r="Q7" s="36" t="s">
        <v>25</v>
      </c>
      <c r="R7" s="41">
        <f>ABS(N17-N7)*100</f>
        <v>20.027116978444901</v>
      </c>
      <c r="S7" t="s">
        <v>26</v>
      </c>
      <c r="T7" s="7">
        <v>10500</v>
      </c>
      <c r="U7" t="s">
        <v>27</v>
      </c>
      <c r="V7">
        <v>401</v>
      </c>
      <c r="W7">
        <v>56</v>
      </c>
    </row>
    <row r="8" spans="1:60" x14ac:dyDescent="0.25">
      <c r="A8" t="s">
        <v>36</v>
      </c>
      <c r="B8" t="s">
        <v>37</v>
      </c>
      <c r="C8" s="17">
        <v>44616</v>
      </c>
      <c r="D8" s="7">
        <v>313000</v>
      </c>
      <c r="E8" t="s">
        <v>23</v>
      </c>
      <c r="F8" t="s">
        <v>24</v>
      </c>
      <c r="G8" s="7">
        <v>313000</v>
      </c>
      <c r="H8" s="7">
        <v>133200</v>
      </c>
      <c r="I8" s="12">
        <f t="shared" si="0"/>
        <v>42.555910543130992</v>
      </c>
      <c r="J8" s="7">
        <v>266392</v>
      </c>
      <c r="K8" s="7">
        <v>15000</v>
      </c>
      <c r="L8" s="7">
        <f t="shared" si="1"/>
        <v>298000</v>
      </c>
      <c r="M8" s="7">
        <v>224657.734375</v>
      </c>
      <c r="N8" s="22">
        <f t="shared" si="2"/>
        <v>1.3264622330009643</v>
      </c>
      <c r="O8" s="26">
        <v>1744</v>
      </c>
      <c r="P8" s="31">
        <f t="shared" si="3"/>
        <v>170.87155963302752</v>
      </c>
      <c r="Q8" s="36" t="s">
        <v>25</v>
      </c>
      <c r="R8" s="41">
        <f>ABS(N17-N8)*100</f>
        <v>21.525629885284925</v>
      </c>
      <c r="S8" t="s">
        <v>26</v>
      </c>
      <c r="T8" s="7">
        <v>15000</v>
      </c>
      <c r="U8" t="s">
        <v>27</v>
      </c>
      <c r="V8">
        <v>401</v>
      </c>
      <c r="W8">
        <v>75</v>
      </c>
    </row>
    <row r="9" spans="1:60" x14ac:dyDescent="0.25">
      <c r="A9" t="s">
        <v>38</v>
      </c>
      <c r="B9" t="s">
        <v>39</v>
      </c>
      <c r="C9" s="17">
        <v>44391</v>
      </c>
      <c r="D9" s="7">
        <v>152500</v>
      </c>
      <c r="E9" t="s">
        <v>23</v>
      </c>
      <c r="F9" t="s">
        <v>24</v>
      </c>
      <c r="G9" s="7">
        <v>152500</v>
      </c>
      <c r="H9" s="7">
        <v>79200</v>
      </c>
      <c r="I9" s="12">
        <f t="shared" si="0"/>
        <v>51.934426229508205</v>
      </c>
      <c r="J9" s="7">
        <v>158324</v>
      </c>
      <c r="K9" s="7">
        <v>54500</v>
      </c>
      <c r="L9" s="7">
        <f t="shared" si="1"/>
        <v>98000</v>
      </c>
      <c r="M9" s="7">
        <v>74639.828125</v>
      </c>
      <c r="N9" s="22">
        <f t="shared" si="2"/>
        <v>1.3129719408769069</v>
      </c>
      <c r="O9" s="26">
        <v>1159</v>
      </c>
      <c r="P9" s="31">
        <f t="shared" si="3"/>
        <v>84.555651423641066</v>
      </c>
      <c r="Q9" s="36" t="s">
        <v>25</v>
      </c>
      <c r="R9" s="41">
        <f>ABS(N17-N9)*100</f>
        <v>20.176600672879186</v>
      </c>
      <c r="S9" t="s">
        <v>26</v>
      </c>
      <c r="T9" s="7">
        <v>54500</v>
      </c>
      <c r="U9" t="s">
        <v>27</v>
      </c>
      <c r="V9">
        <v>401</v>
      </c>
      <c r="W9">
        <v>56</v>
      </c>
    </row>
    <row r="10" spans="1:60" x14ac:dyDescent="0.25">
      <c r="A10" t="s">
        <v>40</v>
      </c>
      <c r="B10" t="s">
        <v>41</v>
      </c>
      <c r="C10" s="17">
        <v>44159</v>
      </c>
      <c r="D10" s="7">
        <v>330000</v>
      </c>
      <c r="E10" t="s">
        <v>23</v>
      </c>
      <c r="F10" t="s">
        <v>24</v>
      </c>
      <c r="G10" s="7">
        <v>330000</v>
      </c>
      <c r="H10" s="7">
        <v>197500</v>
      </c>
      <c r="I10" s="12">
        <f t="shared" si="0"/>
        <v>59.848484848484851</v>
      </c>
      <c r="J10" s="7">
        <v>395037</v>
      </c>
      <c r="K10" s="7">
        <v>115626</v>
      </c>
      <c r="L10" s="7">
        <f t="shared" si="1"/>
        <v>214374</v>
      </c>
      <c r="M10" s="7">
        <v>249697.046875</v>
      </c>
      <c r="N10" s="22">
        <f t="shared" si="2"/>
        <v>0.85853638512319708</v>
      </c>
      <c r="O10" s="26">
        <v>1704</v>
      </c>
      <c r="P10" s="31">
        <f t="shared" si="3"/>
        <v>125.80633802816901</v>
      </c>
      <c r="Q10" s="36" t="s">
        <v>25</v>
      </c>
      <c r="R10" s="41">
        <f>ABS(N17-N10)*100</f>
        <v>25.266954902491801</v>
      </c>
      <c r="S10" t="s">
        <v>26</v>
      </c>
      <c r="T10" s="7">
        <v>90400</v>
      </c>
      <c r="U10" t="s">
        <v>27</v>
      </c>
      <c r="V10">
        <v>401</v>
      </c>
      <c r="W10">
        <v>78</v>
      </c>
    </row>
    <row r="11" spans="1:60" x14ac:dyDescent="0.25">
      <c r="A11" t="s">
        <v>44</v>
      </c>
      <c r="B11" t="s">
        <v>45</v>
      </c>
      <c r="C11" s="17">
        <v>44148</v>
      </c>
      <c r="D11" s="7">
        <v>195000</v>
      </c>
      <c r="E11" t="s">
        <v>23</v>
      </c>
      <c r="F11" t="s">
        <v>24</v>
      </c>
      <c r="G11" s="7">
        <v>195000</v>
      </c>
      <c r="H11" s="7">
        <v>103300</v>
      </c>
      <c r="I11" s="12">
        <f t="shared" si="0"/>
        <v>52.974358974358971</v>
      </c>
      <c r="J11" s="7">
        <v>206633</v>
      </c>
      <c r="K11" s="7">
        <v>38499</v>
      </c>
      <c r="L11" s="7">
        <f t="shared" si="1"/>
        <v>156501</v>
      </c>
      <c r="M11" s="7">
        <v>150253.796875</v>
      </c>
      <c r="N11" s="22">
        <f t="shared" si="2"/>
        <v>1.0415776722780403</v>
      </c>
      <c r="O11" s="26">
        <v>1674</v>
      </c>
      <c r="P11" s="31">
        <f t="shared" si="3"/>
        <v>93.489247311827953</v>
      </c>
      <c r="Q11" s="36" t="s">
        <v>25</v>
      </c>
      <c r="R11" s="41">
        <f>ABS(N17-N11)*100</f>
        <v>6.9628261870074759</v>
      </c>
      <c r="S11" t="s">
        <v>26</v>
      </c>
      <c r="T11" s="7">
        <v>32480</v>
      </c>
      <c r="U11" t="s">
        <v>27</v>
      </c>
      <c r="V11">
        <v>401</v>
      </c>
      <c r="W11">
        <v>73</v>
      </c>
    </row>
    <row r="12" spans="1:60" x14ac:dyDescent="0.25">
      <c r="A12" t="s">
        <v>63</v>
      </c>
      <c r="B12" t="s">
        <v>48</v>
      </c>
      <c r="C12" s="17">
        <v>44076</v>
      </c>
      <c r="D12" s="7">
        <v>231300</v>
      </c>
      <c r="E12" t="s">
        <v>23</v>
      </c>
      <c r="F12" t="s">
        <v>24</v>
      </c>
      <c r="G12" s="7">
        <v>231300</v>
      </c>
      <c r="H12" s="7">
        <v>127900</v>
      </c>
      <c r="I12" s="12">
        <f t="shared" si="0"/>
        <v>55.296152183311719</v>
      </c>
      <c r="J12" s="7">
        <v>378178</v>
      </c>
      <c r="K12" s="7">
        <v>23177</v>
      </c>
      <c r="L12" s="7">
        <f t="shared" si="1"/>
        <v>208123</v>
      </c>
      <c r="M12" s="7">
        <v>255212.796875</v>
      </c>
      <c r="N12" s="22">
        <f t="shared" si="2"/>
        <v>0.81548810462641497</v>
      </c>
      <c r="O12" s="26">
        <v>2172</v>
      </c>
      <c r="P12" s="31">
        <f t="shared" si="3"/>
        <v>95.82090239410681</v>
      </c>
      <c r="Q12" s="36" t="s">
        <v>25</v>
      </c>
      <c r="R12" s="41">
        <f>ABS(N17-N12)*100</f>
        <v>29.571782952170011</v>
      </c>
      <c r="S12" t="s">
        <v>26</v>
      </c>
      <c r="T12" s="7">
        <v>19430</v>
      </c>
      <c r="U12" t="s">
        <v>27</v>
      </c>
      <c r="V12">
        <v>401</v>
      </c>
      <c r="W12">
        <v>56</v>
      </c>
    </row>
    <row r="13" spans="1:60" x14ac:dyDescent="0.25">
      <c r="A13" t="s">
        <v>49</v>
      </c>
      <c r="B13" t="s">
        <v>50</v>
      </c>
      <c r="C13" s="17">
        <v>44305</v>
      </c>
      <c r="D13" s="7">
        <v>220000</v>
      </c>
      <c r="E13" t="s">
        <v>23</v>
      </c>
      <c r="F13" t="s">
        <v>24</v>
      </c>
      <c r="G13" s="7">
        <v>220000</v>
      </c>
      <c r="H13" s="7">
        <v>137600</v>
      </c>
      <c r="I13" s="12">
        <f>H13/G13*100</f>
        <v>62.545454545454547</v>
      </c>
      <c r="J13" s="7">
        <v>275119</v>
      </c>
      <c r="K13" s="7">
        <v>164650</v>
      </c>
      <c r="L13" s="7">
        <f>G13-K13</f>
        <v>55350</v>
      </c>
      <c r="M13" s="7">
        <v>79416.96875</v>
      </c>
      <c r="N13" s="22">
        <f>L13/M13</f>
        <v>0.69695432690510495</v>
      </c>
      <c r="O13" s="26">
        <v>1920</v>
      </c>
      <c r="P13" s="31">
        <f>L13/O13</f>
        <v>28.828125</v>
      </c>
      <c r="Q13" s="36" t="s">
        <v>25</v>
      </c>
      <c r="R13" s="41">
        <f>ABS(N17-N13)*100</f>
        <v>41.425160724301016</v>
      </c>
      <c r="S13" t="s">
        <v>26</v>
      </c>
      <c r="T13" s="7">
        <v>164650</v>
      </c>
      <c r="U13" t="s">
        <v>27</v>
      </c>
      <c r="V13">
        <v>401</v>
      </c>
      <c r="W13">
        <v>45</v>
      </c>
    </row>
    <row r="14" spans="1:60" ht="15.75" thickBot="1" x14ac:dyDescent="0.3">
      <c r="A14" t="s">
        <v>51</v>
      </c>
      <c r="B14" t="s">
        <v>52</v>
      </c>
      <c r="C14" s="17">
        <v>44140</v>
      </c>
      <c r="D14" s="7">
        <v>380000</v>
      </c>
      <c r="E14" t="s">
        <v>23</v>
      </c>
      <c r="F14" t="s">
        <v>24</v>
      </c>
      <c r="G14" s="7">
        <v>380000</v>
      </c>
      <c r="H14" s="7">
        <v>207800</v>
      </c>
      <c r="I14" s="12">
        <f t="shared" si="0"/>
        <v>54.684210526315788</v>
      </c>
      <c r="J14" s="7">
        <v>415687</v>
      </c>
      <c r="K14" s="7">
        <v>261500</v>
      </c>
      <c r="L14" s="7">
        <f t="shared" si="1"/>
        <v>118500</v>
      </c>
      <c r="M14" s="7">
        <v>110846.15625</v>
      </c>
      <c r="N14" s="22">
        <f t="shared" si="2"/>
        <v>1.069049248155594</v>
      </c>
      <c r="O14" s="26">
        <v>2138</v>
      </c>
      <c r="P14" s="31">
        <f t="shared" si="3"/>
        <v>55.425631431244156</v>
      </c>
      <c r="Q14" s="36" t="s">
        <v>25</v>
      </c>
      <c r="R14" s="41">
        <f>ABS(N17-N14)*100</f>
        <v>4.2156685992521092</v>
      </c>
      <c r="S14" t="s">
        <v>26</v>
      </c>
      <c r="T14" s="7">
        <v>245174</v>
      </c>
      <c r="U14" t="s">
        <v>27</v>
      </c>
      <c r="V14">
        <v>401</v>
      </c>
      <c r="W14">
        <v>45</v>
      </c>
    </row>
    <row r="15" spans="1:60" ht="15.75" thickTop="1" x14ac:dyDescent="0.25">
      <c r="A15" s="3"/>
      <c r="B15" s="3"/>
      <c r="C15" s="18" t="s">
        <v>53</v>
      </c>
      <c r="D15" s="8">
        <f>+SUM(D4:D14)</f>
        <v>2526800</v>
      </c>
      <c r="E15" s="3"/>
      <c r="F15" s="3"/>
      <c r="G15" s="8">
        <f>+SUM(G4:G14)</f>
        <v>2526800</v>
      </c>
      <c r="H15" s="8">
        <f>+SUM(H4:H14)</f>
        <v>1365000</v>
      </c>
      <c r="I15" s="13"/>
      <c r="J15" s="8">
        <f>+SUM(J4:J14)</f>
        <v>2852186</v>
      </c>
      <c r="K15" s="8"/>
      <c r="L15" s="8">
        <f>+SUM(L4:L14)</f>
        <v>1750980</v>
      </c>
      <c r="M15" s="8">
        <f>+SUM(M4:M14)</f>
        <v>1614852.296875</v>
      </c>
      <c r="N15" s="23"/>
      <c r="O15" s="27"/>
      <c r="P15" s="32">
        <f>AVERAGE(P4:P14)</f>
        <v>89.822870269249648</v>
      </c>
      <c r="Q15" s="37"/>
      <c r="R15" s="42">
        <f>ABS(N17-N16)*100</f>
        <v>2.6908625107264106</v>
      </c>
      <c r="S15" s="3"/>
      <c r="T15" s="8"/>
      <c r="U15" s="3"/>
      <c r="V15" s="3"/>
      <c r="W15" s="3"/>
    </row>
    <row r="16" spans="1:60" x14ac:dyDescent="0.25">
      <c r="A16" s="4"/>
      <c r="B16" s="4"/>
      <c r="C16" s="19"/>
      <c r="D16" s="9"/>
      <c r="E16" s="4"/>
      <c r="F16" s="4"/>
      <c r="G16" s="9"/>
      <c r="H16" s="9" t="s">
        <v>54</v>
      </c>
      <c r="I16" s="14">
        <f>H15/G15*100</f>
        <v>54.020895994934307</v>
      </c>
      <c r="J16" s="9"/>
      <c r="K16" s="9"/>
      <c r="L16" s="9"/>
      <c r="M16" s="50" t="s">
        <v>55</v>
      </c>
      <c r="N16" s="51">
        <f>L15/M15</f>
        <v>1.084297309040851</v>
      </c>
      <c r="O16" s="28"/>
      <c r="P16" s="33" t="s">
        <v>56</v>
      </c>
      <c r="Q16" s="38">
        <f>STDEV(N4:N14)</f>
        <v>0.23380159896131639</v>
      </c>
      <c r="R16" s="43"/>
      <c r="S16" s="4"/>
      <c r="T16" s="9"/>
      <c r="U16" s="4"/>
      <c r="V16" s="4"/>
      <c r="W16" s="4"/>
    </row>
    <row r="17" spans="1:23" x14ac:dyDescent="0.25">
      <c r="A17" s="5"/>
      <c r="B17" s="5"/>
      <c r="C17" s="20"/>
      <c r="D17" s="10"/>
      <c r="E17" s="5"/>
      <c r="F17" s="5"/>
      <c r="G17" s="10"/>
      <c r="H17" s="10" t="s">
        <v>57</v>
      </c>
      <c r="I17" s="15">
        <f>STDEV(I4:I14)</f>
        <v>5.1519273843022315</v>
      </c>
      <c r="J17" s="10"/>
      <c r="K17" s="10"/>
      <c r="L17" s="10"/>
      <c r="M17" s="10" t="s">
        <v>58</v>
      </c>
      <c r="N17" s="24">
        <f>AVERAGE(N4:N14)</f>
        <v>1.1112059341481151</v>
      </c>
      <c r="O17" s="29"/>
      <c r="P17" s="34" t="s">
        <v>59</v>
      </c>
      <c r="Q17" s="45">
        <f>AVERAGE(R4:R14)</f>
        <v>19.534980611858618</v>
      </c>
      <c r="R17" s="44" t="s">
        <v>60</v>
      </c>
      <c r="S17" s="5">
        <f>+(Q17/N17)</f>
        <v>17.579982262095044</v>
      </c>
      <c r="T17" s="10"/>
      <c r="U17" s="5"/>
      <c r="V17" s="5"/>
      <c r="W17" s="5"/>
    </row>
    <row r="19" spans="1:23" x14ac:dyDescent="0.25">
      <c r="A19" t="s">
        <v>61</v>
      </c>
    </row>
    <row r="20" spans="1:23" x14ac:dyDescent="0.25">
      <c r="A20" s="1" t="s">
        <v>0</v>
      </c>
      <c r="B20" s="1" t="s">
        <v>1</v>
      </c>
      <c r="C20" s="16" t="s">
        <v>2</v>
      </c>
      <c r="D20" s="6" t="s">
        <v>3</v>
      </c>
      <c r="E20" s="1" t="s">
        <v>4</v>
      </c>
      <c r="F20" s="1" t="s">
        <v>5</v>
      </c>
      <c r="G20" s="6" t="s">
        <v>6</v>
      </c>
      <c r="H20" s="6" t="s">
        <v>7</v>
      </c>
      <c r="I20" s="11" t="s">
        <v>8</v>
      </c>
      <c r="J20" s="6" t="s">
        <v>9</v>
      </c>
      <c r="K20" s="6" t="s">
        <v>10</v>
      </c>
      <c r="L20" s="6" t="s">
        <v>11</v>
      </c>
      <c r="M20" s="6" t="s">
        <v>12</v>
      </c>
      <c r="N20" s="21" t="s">
        <v>13</v>
      </c>
      <c r="O20" s="25" t="s">
        <v>14</v>
      </c>
      <c r="P20" s="30" t="s">
        <v>15</v>
      </c>
      <c r="Q20" s="35" t="s">
        <v>16</v>
      </c>
      <c r="R20" s="40" t="s">
        <v>17</v>
      </c>
      <c r="S20" s="1" t="s">
        <v>18</v>
      </c>
      <c r="T20" s="6" t="s">
        <v>19</v>
      </c>
      <c r="U20" s="1" t="s">
        <v>20</v>
      </c>
      <c r="V20" s="1" t="s">
        <v>64</v>
      </c>
      <c r="W20" s="1" t="s">
        <v>65</v>
      </c>
    </row>
    <row r="21" spans="1:23" x14ac:dyDescent="0.25">
      <c r="A21" t="s">
        <v>21</v>
      </c>
      <c r="B21" t="s">
        <v>22</v>
      </c>
      <c r="C21" s="17">
        <v>44438</v>
      </c>
      <c r="D21" s="7">
        <v>212900</v>
      </c>
      <c r="E21" t="s">
        <v>23</v>
      </c>
      <c r="F21" t="s">
        <v>24</v>
      </c>
      <c r="G21" s="7">
        <v>212900</v>
      </c>
      <c r="H21" s="7">
        <v>72400</v>
      </c>
      <c r="I21" s="12">
        <f>H21/G21*100</f>
        <v>34.00657585720996</v>
      </c>
      <c r="J21" s="7">
        <v>144778</v>
      </c>
      <c r="K21" s="7">
        <v>22352</v>
      </c>
      <c r="L21" s="7">
        <f>G21-K21</f>
        <v>190548</v>
      </c>
      <c r="M21" s="7">
        <v>88012.9375</v>
      </c>
      <c r="N21" s="22">
        <f>L21/M21</f>
        <v>2.1649998899309546</v>
      </c>
      <c r="O21" s="26">
        <v>1288</v>
      </c>
      <c r="P21" s="31">
        <f>L21/O21</f>
        <v>147.94099378881987</v>
      </c>
      <c r="Q21" s="36" t="s">
        <v>25</v>
      </c>
      <c r="R21" s="41">
        <f>ABS(N17-N21)*100</f>
        <v>105.37939557828395</v>
      </c>
      <c r="S21" t="s">
        <v>26</v>
      </c>
      <c r="T21" s="7">
        <v>15000</v>
      </c>
      <c r="U21" t="s">
        <v>27</v>
      </c>
      <c r="V21">
        <v>401</v>
      </c>
      <c r="W21">
        <v>51</v>
      </c>
    </row>
    <row r="22" spans="1:23" x14ac:dyDescent="0.25">
      <c r="A22" t="s">
        <v>42</v>
      </c>
      <c r="B22" t="s">
        <v>43</v>
      </c>
      <c r="C22" s="17">
        <v>44063</v>
      </c>
      <c r="D22" s="7">
        <v>245000</v>
      </c>
      <c r="E22" t="s">
        <v>23</v>
      </c>
      <c r="F22" t="s">
        <v>24</v>
      </c>
      <c r="G22" s="7">
        <v>245000</v>
      </c>
      <c r="H22" s="7">
        <v>112000</v>
      </c>
      <c r="I22" s="12">
        <f>H22/G22*100</f>
        <v>45.714285714285715</v>
      </c>
      <c r="J22" s="7">
        <v>223966</v>
      </c>
      <c r="K22" s="7">
        <v>53020</v>
      </c>
      <c r="L22" s="7">
        <f>G22-K22</f>
        <v>191980</v>
      </c>
      <c r="M22" s="7">
        <v>122894.3203125</v>
      </c>
      <c r="N22" s="47">
        <f>L22/M22</f>
        <v>1.5621551875776398</v>
      </c>
      <c r="O22" s="26">
        <v>1918</v>
      </c>
      <c r="P22" s="31">
        <f>L22/O22</f>
        <v>100.09384775808134</v>
      </c>
      <c r="Q22" s="36" t="s">
        <v>25</v>
      </c>
      <c r="R22" s="41">
        <f>ABS(N17-N22)*100</f>
        <v>45.094925342952472</v>
      </c>
      <c r="S22" t="s">
        <v>26</v>
      </c>
      <c r="T22" s="7">
        <v>39125</v>
      </c>
      <c r="U22" t="s">
        <v>27</v>
      </c>
      <c r="V22">
        <v>401</v>
      </c>
      <c r="W22">
        <v>45</v>
      </c>
    </row>
    <row r="23" spans="1:23" x14ac:dyDescent="0.25">
      <c r="A23" t="s">
        <v>46</v>
      </c>
      <c r="B23" t="s">
        <v>47</v>
      </c>
      <c r="C23" s="17">
        <v>44029</v>
      </c>
      <c r="D23" s="7">
        <v>234000</v>
      </c>
      <c r="E23" t="s">
        <v>23</v>
      </c>
      <c r="F23" t="s">
        <v>24</v>
      </c>
      <c r="G23" s="7">
        <v>234000</v>
      </c>
      <c r="H23" s="7">
        <v>100900</v>
      </c>
      <c r="I23" s="12">
        <f>H23/G23*100</f>
        <v>43.119658119658119</v>
      </c>
      <c r="J23" s="7">
        <v>201785</v>
      </c>
      <c r="K23" s="7">
        <v>15000</v>
      </c>
      <c r="L23" s="7">
        <f>G23-K23</f>
        <v>219000</v>
      </c>
      <c r="M23" s="7">
        <v>134281.09375</v>
      </c>
      <c r="N23" s="22">
        <f>L23/M23</f>
        <v>1.630907180483105</v>
      </c>
      <c r="O23" s="26">
        <v>1512</v>
      </c>
      <c r="P23" s="31">
        <f>L23/O23</f>
        <v>144.84126984126985</v>
      </c>
      <c r="Q23" s="36" t="s">
        <v>25</v>
      </c>
      <c r="R23" s="41">
        <f>ABS(N17-N23)*100</f>
        <v>51.97012463349899</v>
      </c>
      <c r="S23" t="s">
        <v>26</v>
      </c>
      <c r="T23" s="7">
        <v>15000</v>
      </c>
      <c r="U23" t="s">
        <v>27</v>
      </c>
      <c r="V23">
        <v>401</v>
      </c>
      <c r="W23">
        <v>56</v>
      </c>
    </row>
    <row r="26" spans="1:23" x14ac:dyDescent="0.25">
      <c r="M26" s="7" t="s">
        <v>66</v>
      </c>
    </row>
    <row r="27" spans="1:23" x14ac:dyDescent="0.25">
      <c r="M27" s="48" t="s">
        <v>67</v>
      </c>
      <c r="N27" s="49">
        <v>1.08</v>
      </c>
    </row>
  </sheetData>
  <conditionalFormatting sqref="A4:W14 A21:W2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FBB1-AA66-4C12-ADC6-4920F273532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2023-01-10T20:05:26Z</cp:lastPrinted>
  <dcterms:created xsi:type="dcterms:W3CDTF">2023-01-10T18:59:04Z</dcterms:created>
  <dcterms:modified xsi:type="dcterms:W3CDTF">2023-05-31T16:53:41Z</dcterms:modified>
</cp:coreProperties>
</file>