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88DBF544-F8CD-4E1A-AC67-8D3ED33C1587}" xr6:coauthVersionLast="47" xr6:coauthVersionMax="47" xr10:uidLastSave="{00000000-0000-0000-0000-000000000000}"/>
  <bookViews>
    <workbookView xWindow="-120" yWindow="-120" windowWidth="29040" windowHeight="15720" xr2:uid="{13424E3D-5CBC-4597-A217-52B9959F41F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L5" i="2"/>
  <c r="N5" i="2" s="1"/>
  <c r="I6" i="2"/>
  <c r="L6" i="2"/>
  <c r="N6" i="2" s="1"/>
  <c r="I7" i="2"/>
  <c r="L7" i="2"/>
  <c r="N7" i="2" s="1"/>
  <c r="I8" i="2"/>
  <c r="L8" i="2"/>
  <c r="N8" i="2" s="1"/>
  <c r="I9" i="2"/>
  <c r="L9" i="2"/>
  <c r="N9" i="2" s="1"/>
  <c r="D10" i="2"/>
  <c r="G10" i="2"/>
  <c r="H10" i="2"/>
  <c r="J10" i="2"/>
  <c r="M10" i="2"/>
  <c r="P7" i="2" l="1"/>
  <c r="P8" i="2"/>
  <c r="P6" i="2"/>
  <c r="P5" i="2"/>
  <c r="I11" i="2"/>
  <c r="I12" i="2"/>
  <c r="Q11" i="2"/>
  <c r="N12" i="2"/>
  <c r="L10" i="2"/>
  <c r="N11" i="2" s="1"/>
  <c r="P9" i="2"/>
  <c r="P10" i="2" s="1"/>
  <c r="R10" i="2" l="1"/>
  <c r="R8" i="2"/>
  <c r="R5" i="2"/>
  <c r="R9" i="2"/>
  <c r="R6" i="2"/>
  <c r="R7" i="2"/>
  <c r="Q12" i="2" l="1"/>
  <c r="S12" i="2" s="1"/>
</calcChain>
</file>

<file path=xl/sharedStrings.xml><?xml version="1.0" encoding="utf-8"?>
<sst xmlns="http://schemas.openxmlformats.org/spreadsheetml/2006/main" count="68" uniqueCount="49">
  <si>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</si>
  <si>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</si>
  <si>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</si>
  <si>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</si>
  <si>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</si>
  <si>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</si>
  <si>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</si>
  <si>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</si>
  <si>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</si>
  <si>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</si>
  <si>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</si>
  <si>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</si>
  <si>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</si>
  <si>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</si>
  <si>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</si>
  <si>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</si>
  <si>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</si>
  <si>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</si>
  <si>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</si>
  <si>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</si>
  <si>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Land Table</t>
  </si>
  <si>
    <t>Property Class</t>
  </si>
  <si>
    <t>012-140-001-00</t>
  </si>
  <si>
    <t>1263 MAPLEGROVE RD</t>
  </si>
  <si>
    <t>WD</t>
  </si>
  <si>
    <t>03-ARM'S LENGTH</t>
  </si>
  <si>
    <t>140</t>
  </si>
  <si>
    <t>DEFAULT</t>
  </si>
  <si>
    <t>RURAL RESIDENTIAL</t>
  </si>
  <si>
    <t>012-140-003-00</t>
  </si>
  <si>
    <t>2051 FOREST DR</t>
  </si>
  <si>
    <t>012-140-014-00</t>
  </si>
  <si>
    <t>1281 SUGARBUSH DR</t>
  </si>
  <si>
    <t>PTA</t>
  </si>
  <si>
    <t>012-140-018-00</t>
  </si>
  <si>
    <t>2122 FOREST DR</t>
  </si>
  <si>
    <t>012-140-038-00</t>
  </si>
  <si>
    <t>1369 BLOOMING FIELDS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</si>
  <si>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</si>
  <si>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</si>
  <si>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</si>
  <si>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</si>
  <si>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</si>
  <si>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</si>
  <si>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</si>
  <si>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</si>
  <si>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Bldg Depr</t>
  </si>
  <si>
    <t>ECF NEIGHBORHOOD 140 BLOOMFIELD</t>
  </si>
  <si>
    <t xml:space="preserve">ECF SET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</si>
</sst>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6" fontId="3" fillId="0" borderId="0" xfId="0" applyNumberFormat="1" applyFont="1" applyAlignment="1">
      <alignment horizontal="center"/>
    </xf>
    <xf numFmtId="6" fontId="0" fillId="4" borderId="0" xfId="0" applyNumberFormat="1" applyFill="1" applyAlignment="1">
      <alignment horizontal="right"/>
    </xf>
    <xf numFmtId="166" fontId="0" fillId="4" borderId="0" xfId="0" applyNumberFormat="1" applyFill="1"/>
    <xf numFmtId="6" fontId="2" fillId="0" borderId="0" xfId="0" applyNumberFormat="1" applyFont="1" applyFill="1"/>
    <xf numFmtId="166" fontId="2" fillId="0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8B26-4784-4BBE-94DF-6D0917AC1E59}">
  <sheetPr>
    <pageSetUpPr fitToPage="1"/>
  </sheetPr>
  <dimension ref="A1:BH15"/>
  <sheetViews>
    <sheetView tabSelected="1" topLeftCell="L1" workbookViewId="0">
      <selection activeCell="O24" sqref="O24"/>
    </sheetView>
  </sheetViews>
  <sheetFormatPr defaultRowHeight="15" x14ac:dyDescent="0.25"/>
  <cols>
    <col min="1" max="1" width="16" customWidth="1"/>
    <col min="2" max="2" width="26" customWidth="1"/>
    <col min="3" max="3" width="10" style="17" customWidth="1"/>
    <col min="4" max="4" width="11.7109375" style="7" customWidth="1"/>
    <col min="5" max="5" width="8.7109375" customWidth="1"/>
    <col min="6" max="6" width="19.7109375" customWidth="1"/>
    <col min="7" max="7" width="11.7109375" style="7" customWidth="1"/>
    <col min="8" max="8" width="11.28515625" style="7" customWidth="1"/>
    <col min="9" max="9" width="14.7109375" style="12" customWidth="1"/>
    <col min="10" max="10" width="13" style="7" customWidth="1"/>
    <col min="11" max="11" width="11.28515625" style="7" customWidth="1"/>
    <col min="12" max="12" width="13.85546875" style="7" customWidth="1"/>
    <col min="13" max="13" width="12.7109375" style="7" customWidth="1"/>
    <col min="14" max="14" width="10.7109375" style="22" customWidth="1"/>
    <col min="15" max="15" width="10" style="26" customWidth="1"/>
    <col min="16" max="16" width="10.5703125" style="31" customWidth="1"/>
    <col min="17" max="17" width="9.140625" style="39" customWidth="1"/>
    <col min="18" max="18" width="17.7109375" style="41" customWidth="1"/>
    <col min="19" max="19" width="14" customWidth="1"/>
    <col min="20" max="20" width="10" style="7" customWidth="1"/>
    <col min="21" max="21" width="20.7109375" customWidth="1"/>
    <col min="22" max="22" width="14.28515625" customWidth="1"/>
    <col min="23" max="23" width="9.85546875" customWidth="1"/>
  </cols>
  <sheetData>
    <row r="1" spans="1:60" ht="18.75" x14ac:dyDescent="0.3">
      <c r="L1" s="46" t="s">
        <v>47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4" spans="1:60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5" t="s">
        <v>14</v>
      </c>
      <c r="P4" s="30" t="s">
        <v>15</v>
      </c>
      <c r="Q4" s="35" t="s">
        <v>16</v>
      </c>
      <c r="R4" s="40" t="s">
        <v>17</v>
      </c>
      <c r="S4" s="1" t="s">
        <v>18</v>
      </c>
      <c r="T4" s="6" t="s">
        <v>19</v>
      </c>
      <c r="U4" s="1" t="s">
        <v>20</v>
      </c>
      <c r="V4" s="1" t="s">
        <v>21</v>
      </c>
      <c r="W4" s="1" t="s">
        <v>46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x14ac:dyDescent="0.25">
      <c r="A5" t="s">
        <v>22</v>
      </c>
      <c r="B5" t="s">
        <v>23</v>
      </c>
      <c r="C5" s="17">
        <v>44399</v>
      </c>
      <c r="D5" s="7">
        <v>275000</v>
      </c>
      <c r="E5" t="s">
        <v>24</v>
      </c>
      <c r="F5" t="s">
        <v>25</v>
      </c>
      <c r="G5" s="7">
        <v>275000</v>
      </c>
      <c r="H5" s="7">
        <v>139400</v>
      </c>
      <c r="I5" s="12">
        <f>H5/G5*100</f>
        <v>50.690909090909088</v>
      </c>
      <c r="J5" s="7">
        <v>278882</v>
      </c>
      <c r="K5" s="7">
        <v>21000</v>
      </c>
      <c r="L5" s="7">
        <f>G5-K5</f>
        <v>254000</v>
      </c>
      <c r="M5" s="7">
        <v>243284.90625</v>
      </c>
      <c r="N5" s="22">
        <f>L5/M5</f>
        <v>1.0440433971641017</v>
      </c>
      <c r="O5" s="26">
        <v>2456</v>
      </c>
      <c r="P5" s="31">
        <f>L5/O5</f>
        <v>103.42019543973942</v>
      </c>
      <c r="Q5" s="36" t="s">
        <v>26</v>
      </c>
      <c r="R5" s="41">
        <f>ABS(N12-N5)*100</f>
        <v>3.7898108465512781</v>
      </c>
      <c r="S5" t="s">
        <v>27</v>
      </c>
      <c r="T5" s="7">
        <v>21000</v>
      </c>
      <c r="U5" t="s">
        <v>28</v>
      </c>
      <c r="V5">
        <v>401</v>
      </c>
      <c r="W5">
        <v>62</v>
      </c>
      <c r="AH5" s="2"/>
      <c r="AY5" s="2"/>
      <c r="BA5" s="2"/>
    </row>
    <row r="6" spans="1:60" x14ac:dyDescent="0.25">
      <c r="A6" t="s">
        <v>29</v>
      </c>
      <c r="B6" t="s">
        <v>30</v>
      </c>
      <c r="C6" s="17">
        <v>44076</v>
      </c>
      <c r="D6" s="7">
        <v>232000</v>
      </c>
      <c r="E6" t="s">
        <v>24</v>
      </c>
      <c r="F6" t="s">
        <v>25</v>
      </c>
      <c r="G6" s="7">
        <v>232000</v>
      </c>
      <c r="H6" s="7">
        <v>148700</v>
      </c>
      <c r="I6" s="12">
        <f>H6/G6*100</f>
        <v>64.09482758620689</v>
      </c>
      <c r="J6" s="7">
        <v>297341</v>
      </c>
      <c r="K6" s="7">
        <v>27345</v>
      </c>
      <c r="L6" s="7">
        <f>G6-K6</f>
        <v>204655</v>
      </c>
      <c r="M6" s="7">
        <v>254713.203125</v>
      </c>
      <c r="N6" s="22">
        <f>L6/M6</f>
        <v>0.80347228761269185</v>
      </c>
      <c r="O6" s="26">
        <v>2742</v>
      </c>
      <c r="P6" s="31">
        <f>L6/O6</f>
        <v>74.637126185266226</v>
      </c>
      <c r="Q6" s="36" t="s">
        <v>26</v>
      </c>
      <c r="R6" s="41">
        <f>ABS(N12-N6)*100</f>
        <v>27.846921801692261</v>
      </c>
      <c r="S6" t="s">
        <v>27</v>
      </c>
      <c r="T6" s="7">
        <v>26250</v>
      </c>
      <c r="U6" t="s">
        <v>28</v>
      </c>
      <c r="V6">
        <v>401</v>
      </c>
      <c r="W6">
        <v>62</v>
      </c>
    </row>
    <row r="7" spans="1:60" x14ac:dyDescent="0.25">
      <c r="A7" t="s">
        <v>31</v>
      </c>
      <c r="B7" t="s">
        <v>32</v>
      </c>
      <c r="C7" s="17">
        <v>44127</v>
      </c>
      <c r="D7" s="7">
        <v>270000</v>
      </c>
      <c r="E7" t="s">
        <v>33</v>
      </c>
      <c r="F7" t="s">
        <v>25</v>
      </c>
      <c r="G7" s="7">
        <v>270000</v>
      </c>
      <c r="H7" s="7">
        <v>130500</v>
      </c>
      <c r="I7" s="12">
        <f>H7/G7*100</f>
        <v>48.333333333333336</v>
      </c>
      <c r="J7" s="7">
        <v>261040</v>
      </c>
      <c r="K7" s="7">
        <v>24706</v>
      </c>
      <c r="L7" s="7">
        <f>G7-K7</f>
        <v>245294</v>
      </c>
      <c r="M7" s="7">
        <v>222956.609375</v>
      </c>
      <c r="N7" s="22">
        <f>L7/M7</f>
        <v>1.1001871650614754</v>
      </c>
      <c r="O7" s="26">
        <v>1772</v>
      </c>
      <c r="P7" s="31">
        <f>L7/O7</f>
        <v>138.42776523702031</v>
      </c>
      <c r="Q7" s="36" t="s">
        <v>26</v>
      </c>
      <c r="R7" s="41">
        <f>ABS(N12-N7)*100</f>
        <v>1.8245659431860961</v>
      </c>
      <c r="S7" t="s">
        <v>27</v>
      </c>
      <c r="T7" s="7">
        <v>23625</v>
      </c>
      <c r="U7" t="s">
        <v>28</v>
      </c>
      <c r="V7">
        <v>401</v>
      </c>
      <c r="W7">
        <v>62</v>
      </c>
    </row>
    <row r="8" spans="1:60" x14ac:dyDescent="0.25">
      <c r="A8" t="s">
        <v>34</v>
      </c>
      <c r="B8" t="s">
        <v>35</v>
      </c>
      <c r="C8" s="17">
        <v>44497</v>
      </c>
      <c r="D8" s="7">
        <v>335000</v>
      </c>
      <c r="E8" t="s">
        <v>24</v>
      </c>
      <c r="F8" t="s">
        <v>25</v>
      </c>
      <c r="G8" s="7">
        <v>335000</v>
      </c>
      <c r="H8" s="7">
        <v>157500</v>
      </c>
      <c r="I8" s="12">
        <f>H8/G8*100</f>
        <v>47.014925373134332</v>
      </c>
      <c r="J8" s="7">
        <v>314981</v>
      </c>
      <c r="K8" s="7">
        <v>56532</v>
      </c>
      <c r="L8" s="7">
        <f>G8-K8</f>
        <v>278468</v>
      </c>
      <c r="M8" s="7">
        <v>243819.8125</v>
      </c>
      <c r="N8" s="22">
        <f>L8/M8</f>
        <v>1.1421057097236509</v>
      </c>
      <c r="O8" s="26">
        <v>2444</v>
      </c>
      <c r="P8" s="31">
        <f>L8/O8</f>
        <v>113.93944353518822</v>
      </c>
      <c r="Q8" s="36" t="s">
        <v>26</v>
      </c>
      <c r="R8" s="41">
        <f>ABS(N12-N8)*100</f>
        <v>6.0164204094036444</v>
      </c>
      <c r="S8" t="s">
        <v>27</v>
      </c>
      <c r="T8" s="7">
        <v>21000</v>
      </c>
      <c r="U8" t="s">
        <v>28</v>
      </c>
      <c r="V8">
        <v>401</v>
      </c>
      <c r="W8">
        <v>57</v>
      </c>
    </row>
    <row r="9" spans="1:60" ht="15.75" thickBot="1" x14ac:dyDescent="0.3">
      <c r="A9" t="s">
        <v>36</v>
      </c>
      <c r="B9" t="s">
        <v>37</v>
      </c>
      <c r="C9" s="17">
        <v>44014</v>
      </c>
      <c r="D9" s="7">
        <v>217000</v>
      </c>
      <c r="E9" t="s">
        <v>24</v>
      </c>
      <c r="F9" t="s">
        <v>25</v>
      </c>
      <c r="G9" s="7">
        <v>217000</v>
      </c>
      <c r="H9" s="7">
        <v>90100</v>
      </c>
      <c r="I9" s="12">
        <f>H9/G9*100</f>
        <v>41.52073732718894</v>
      </c>
      <c r="J9" s="7">
        <v>180201</v>
      </c>
      <c r="K9" s="7">
        <v>30116</v>
      </c>
      <c r="L9" s="7">
        <f>G9-K9</f>
        <v>186884</v>
      </c>
      <c r="M9" s="7">
        <v>141589.625</v>
      </c>
      <c r="N9" s="22">
        <f>L9/M9</f>
        <v>1.3198989685861517</v>
      </c>
      <c r="O9" s="26">
        <v>1600</v>
      </c>
      <c r="P9" s="31">
        <f>L9/O9</f>
        <v>116.80249999999999</v>
      </c>
      <c r="Q9" s="36" t="s">
        <v>26</v>
      </c>
      <c r="R9" s="41">
        <f>ABS(N12-N9)*100</f>
        <v>23.795746295653728</v>
      </c>
      <c r="S9" t="s">
        <v>27</v>
      </c>
      <c r="T9" s="7">
        <v>27300</v>
      </c>
      <c r="U9" t="s">
        <v>28</v>
      </c>
      <c r="V9">
        <v>401</v>
      </c>
      <c r="W9">
        <v>62</v>
      </c>
    </row>
    <row r="10" spans="1:60" ht="15.75" thickTop="1" x14ac:dyDescent="0.25">
      <c r="A10" s="3"/>
      <c r="B10" s="3"/>
      <c r="C10" s="18" t="s">
        <v>38</v>
      </c>
      <c r="D10" s="8">
        <f>+SUM(D5:D9)</f>
        <v>1329000</v>
      </c>
      <c r="E10" s="3"/>
      <c r="F10" s="3"/>
      <c r="G10" s="8">
        <f>+SUM(G5:G9)</f>
        <v>1329000</v>
      </c>
      <c r="H10" s="8">
        <f>+SUM(H5:H9)</f>
        <v>666200</v>
      </c>
      <c r="I10" s="13"/>
      <c r="J10" s="8">
        <f>+SUM(J5:J9)</f>
        <v>1332445</v>
      </c>
      <c r="K10" s="8"/>
      <c r="L10" s="8">
        <f>+SUM(L5:L9)</f>
        <v>1169301</v>
      </c>
      <c r="M10" s="8">
        <f>+SUM(M5:M9)</f>
        <v>1106364.15625</v>
      </c>
      <c r="N10" s="23"/>
      <c r="O10" s="27"/>
      <c r="P10" s="32">
        <f>AVERAGE(P5:P9)</f>
        <v>109.44540607944282</v>
      </c>
      <c r="Q10" s="37"/>
      <c r="R10" s="42">
        <f>ABS(N12-N11)*100</f>
        <v>2.505531368778291</v>
      </c>
      <c r="S10" s="3"/>
      <c r="T10" s="8"/>
      <c r="U10" s="3"/>
      <c r="V10" s="3"/>
      <c r="W10" s="3"/>
    </row>
    <row r="11" spans="1:60" x14ac:dyDescent="0.25">
      <c r="A11" s="4"/>
      <c r="B11" s="4"/>
      <c r="C11" s="19"/>
      <c r="D11" s="9"/>
      <c r="E11" s="4"/>
      <c r="F11" s="4"/>
      <c r="G11" s="9"/>
      <c r="H11" s="9" t="s">
        <v>39</v>
      </c>
      <c r="I11" s="14">
        <f>H10/G10*100</f>
        <v>50.127915726109862</v>
      </c>
      <c r="J11" s="9"/>
      <c r="K11" s="9"/>
      <c r="L11" s="9"/>
      <c r="M11" s="49" t="s">
        <v>40</v>
      </c>
      <c r="N11" s="50">
        <f>L10/M10</f>
        <v>1.0568861919418315</v>
      </c>
      <c r="O11" s="28"/>
      <c r="P11" s="33" t="s">
        <v>41</v>
      </c>
      <c r="Q11" s="38">
        <f>STDEV(N5:N9)</f>
        <v>0.18678715274832433</v>
      </c>
      <c r="R11" s="43"/>
      <c r="S11" s="4"/>
      <c r="T11" s="9"/>
      <c r="U11" s="4"/>
      <c r="V11" s="4"/>
      <c r="W11" s="4"/>
    </row>
    <row r="12" spans="1:60" x14ac:dyDescent="0.25">
      <c r="A12" s="5"/>
      <c r="B12" s="5"/>
      <c r="C12" s="20"/>
      <c r="D12" s="10"/>
      <c r="E12" s="5"/>
      <c r="F12" s="5"/>
      <c r="G12" s="10"/>
      <c r="H12" s="10" t="s">
        <v>42</v>
      </c>
      <c r="I12" s="15">
        <f>STDEV(I5:I9)</f>
        <v>8.3991106042282961</v>
      </c>
      <c r="J12" s="10"/>
      <c r="K12" s="10"/>
      <c r="L12" s="10"/>
      <c r="M12" s="10" t="s">
        <v>43</v>
      </c>
      <c r="N12" s="24">
        <f>AVERAGE(N5:N9)</f>
        <v>1.0819415056296144</v>
      </c>
      <c r="O12" s="29"/>
      <c r="P12" s="34" t="s">
        <v>44</v>
      </c>
      <c r="Q12" s="45">
        <f>AVERAGE(R5:R9)</f>
        <v>12.654693059297401</v>
      </c>
      <c r="R12" s="44" t="s">
        <v>45</v>
      </c>
      <c r="S12" s="5">
        <f>+(Q12/N12)</f>
        <v>11.696282094227684</v>
      </c>
      <c r="T12" s="10"/>
      <c r="U12" s="5"/>
      <c r="V12" s="5"/>
      <c r="W12" s="5"/>
    </row>
    <row r="15" spans="1:60" x14ac:dyDescent="0.25">
      <c r="M15" s="47" t="s">
        <v>48</v>
      </c>
      <c r="N15" s="48">
        <v>1.05</v>
      </c>
    </row>
  </sheetData>
  <mergeCells count="1">
    <mergeCell ref="L1:W1"/>
  </mergeCells>
  <conditionalFormatting sqref="A5:W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3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184D-23BC-4CF6-8F5F-172C55EF70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2023-01-10T20:09:58Z</cp:lastPrinted>
  <dcterms:created xsi:type="dcterms:W3CDTF">2023-01-10T20:07:22Z</dcterms:created>
  <dcterms:modified xsi:type="dcterms:W3CDTF">2023-05-31T16:48:07Z</dcterms:modified>
</cp:coreProperties>
</file>