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sessor\Desktop\2023 Assessments\ECF Studies\"/>
    </mc:Choice>
  </mc:AlternateContent>
  <xr:revisionPtr revIDLastSave="0" documentId="13_ncr:1_{14C21E75-5B02-4379-BC3F-89C0E81ADD9F}" xr6:coauthVersionLast="47" xr6:coauthVersionMax="47" xr10:uidLastSave="{00000000-0000-0000-0000-000000000000}"/>
  <bookViews>
    <workbookView xWindow="-120" yWindow="-120" windowWidth="29040" windowHeight="15720" xr2:uid="{0D35DAC7-411D-45E8-82D5-03B2095C3CDC}"/>
  </bookViews>
  <sheets>
    <sheet name="E.C.F. Analysi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2" l="1"/>
  <c r="M7" i="2"/>
  <c r="I4" i="2"/>
  <c r="L4" i="2"/>
  <c r="N4" i="2" s="1"/>
  <c r="I14" i="2"/>
  <c r="L14" i="2"/>
  <c r="N14" i="2" s="1"/>
  <c r="I5" i="2"/>
  <c r="L5" i="2"/>
  <c r="N5" i="2" s="1"/>
  <c r="I6" i="2"/>
  <c r="L6" i="2"/>
  <c r="P6" i="2" s="1"/>
  <c r="I13" i="2"/>
  <c r="L13" i="2"/>
  <c r="N13" i="2" s="1"/>
  <c r="P5" i="2" l="1"/>
  <c r="L7" i="2"/>
  <c r="N6" i="2"/>
  <c r="P14" i="2"/>
  <c r="P13" i="2"/>
  <c r="P4" i="2"/>
  <c r="N8" i="2" l="1"/>
  <c r="S9" i="2"/>
  <c r="Q9" i="2"/>
  <c r="R4" i="2"/>
  <c r="G7" i="2"/>
  <c r="P7" i="2"/>
  <c r="H7" i="2"/>
  <c r="I8" i="2"/>
  <c r="I9" i="2"/>
  <c r="J7" i="2"/>
  <c r="R13" i="2"/>
  <c r="Q8" i="2"/>
  <c r="R14" i="2"/>
  <c r="R7" i="2"/>
  <c r="R6" i="2"/>
  <c r="N9" i="2"/>
  <c r="R5" i="2"/>
</calcChain>
</file>

<file path=xl/sharedStrings.xml><?xml version="1.0" encoding="utf-8"?>
<sst xmlns="http://schemas.openxmlformats.org/spreadsheetml/2006/main" count="92" uniqueCount="50">
  <si>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</si>
  <si>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</si>
  <si>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</si>
  <si>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</si>
  <si>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</si>
  <si>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</si>
  <si>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</si>
  <si>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Cur. Asmnt.</t>
  </si>
  <si>
    <t>Asd/Adj. Sale</t>
  </si>
  <si>
    <t>Cur. Appraisal</t>
  </si>
  <si>
    <t>Land + Yard</t>
  </si>
  <si>
    <t>Bldg. Residual</t>
  </si>
  <si>
    <t>Cost Man. $</t>
  </si>
  <si>
    <t>E.C.F.</t>
  </si>
  <si>
    <t>Floor Area</t>
  </si>
  <si>
    <t>$/Sq.Ft.</t>
  </si>
  <si>
    <t>ECF Area</t>
  </si>
  <si>
    <t>Dev. by Mean (%)</t>
  </si>
  <si>
    <t>Building Style</t>
  </si>
  <si>
    <t>Land Value</t>
  </si>
  <si>
    <t>Land Table</t>
  </si>
  <si>
    <t>Property Class</t>
  </si>
  <si>
    <t>Building Depr.</t>
  </si>
  <si>
    <t>012-120-004-00</t>
  </si>
  <si>
    <t>538 N WILDER RD</t>
  </si>
  <si>
    <t>WD</t>
  </si>
  <si>
    <t>03-ARM'S LENGTH</t>
  </si>
  <si>
    <t>120</t>
  </si>
  <si>
    <t>DEFAULT</t>
  </si>
  <si>
    <t>RURAL RESIDENTIAL</t>
  </si>
  <si>
    <t>012-120-020-00</t>
  </si>
  <si>
    <t>2669 IMLAY CITY RD</t>
  </si>
  <si>
    <t>012-120-025-00</t>
  </si>
  <si>
    <t>553 HEENAN DR</t>
  </si>
  <si>
    <t>012-120-032-00</t>
  </si>
  <si>
    <t>2693 IMLAY CITY RD</t>
  </si>
  <si>
    <t>012-120-035-00</t>
  </si>
  <si>
    <t>2743 IMLAY CITY RD</t>
  </si>
  <si>
    <t>Totals:</t>
  </si>
  <si>
    <t>Sale. Ratio =&gt;</t>
  </si>
  <si>
    <t>E.C.F. =&gt;</t>
  </si>
  <si>
    <t>Std. Deviation=&gt;</t>
  </si>
  <si>
    <t>Std. Dev. =&gt;</t>
  </si>
  <si>
    <t>Ave. E.C.F. =&gt;</t>
  </si>
  <si>
    <t>Ave. Variance=&gt;</t>
  </si>
  <si>
    <t>Coefficient of Var=&gt;</t>
  </si>
  <si>
    <t>Bldg Depr</t>
  </si>
  <si>
    <t>ECF ANALYASIS FOR NEIGHBORHOOD 120 ASSESSOR'S PLAT OF SLATERVILLE</t>
  </si>
  <si>
    <t>NOT USED - OUTLIER BEYOND LIMITS SET 25-75</t>
  </si>
  <si>
    <t xml:space="preserve">ECF SET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</si>
</sst>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164" formatCode="#0.00_);[Red]\(#0.00\)"/>
    <numFmt numFmtId="165" formatCode="mm/dd/yy"/>
    <numFmt numFmtId="166" formatCode="#0.000_);[Red]\(#0.000\)"/>
    <numFmt numFmtId="167" formatCode="&quot;$&quot;#0.00_);[Red]\(&quot;$&quot;#0.00\)"/>
    <numFmt numFmtId="168" formatCode="#0.0000_);[Red]\(#0.0000\)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rgb="FFFFFFFF"/>
      <name val="Arial Narrow"/>
      <family val="2"/>
    </font>
    <font>
      <b/>
      <sz val="10"/>
      <color rgb="FF000000"/>
      <name val="Arial Narrow"/>
      <family val="2"/>
    </font>
    <font>
      <sz val="16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6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38" fontId="0" fillId="0" borderId="0" xfId="0" applyNumberFormat="1"/>
    <xf numFmtId="167" fontId="0" fillId="0" borderId="0" xfId="0" applyNumberFormat="1"/>
    <xf numFmtId="49" fontId="0" fillId="0" borderId="0" xfId="0" applyNumberFormat="1" applyAlignment="1">
      <alignment horizontal="right"/>
    </xf>
    <xf numFmtId="168" fontId="0" fillId="0" borderId="0" xfId="0" applyNumberFormat="1"/>
    <xf numFmtId="6" fontId="1" fillId="0" borderId="0" xfId="0" applyNumberFormat="1" applyFont="1"/>
    <xf numFmtId="0" fontId="1" fillId="0" borderId="0" xfId="0" applyFont="1"/>
    <xf numFmtId="165" fontId="1" fillId="0" borderId="0" xfId="0" applyNumberFormat="1" applyFont="1"/>
    <xf numFmtId="164" fontId="1" fillId="0" borderId="0" xfId="0" applyNumberFormat="1" applyFont="1"/>
    <xf numFmtId="166" fontId="1" fillId="0" borderId="0" xfId="0" applyNumberFormat="1" applyFont="1"/>
    <xf numFmtId="38" fontId="1" fillId="0" borderId="0" xfId="0" applyNumberFormat="1" applyFont="1"/>
    <xf numFmtId="167" fontId="1" fillId="0" borderId="0" xfId="0" applyNumberFormat="1" applyFont="1"/>
    <xf numFmtId="49" fontId="1" fillId="0" borderId="0" xfId="0" applyNumberFormat="1" applyFont="1" applyAlignment="1">
      <alignment horizontal="right"/>
    </xf>
    <xf numFmtId="168" fontId="1" fillId="0" borderId="0" xfId="0" applyNumberFormat="1" applyFont="1"/>
    <xf numFmtId="0" fontId="2" fillId="2" borderId="0" xfId="0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6" fontId="2" fillId="2" borderId="0" xfId="0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166" fontId="2" fillId="2" borderId="0" xfId="0" applyNumberFormat="1" applyFont="1" applyFill="1" applyAlignment="1">
      <alignment horizontal="center"/>
    </xf>
    <xf numFmtId="38" fontId="2" fillId="2" borderId="0" xfId="0" applyNumberFormat="1" applyFont="1" applyFill="1" applyAlignment="1">
      <alignment horizontal="center"/>
    </xf>
    <xf numFmtId="167" fontId="2" fillId="2" borderId="0" xfId="0" applyNumberFormat="1" applyFont="1" applyFill="1" applyAlignment="1">
      <alignment horizontal="center"/>
    </xf>
    <xf numFmtId="49" fontId="2" fillId="2" borderId="0" xfId="0" applyNumberFormat="1" applyFont="1" applyFill="1" applyAlignment="1">
      <alignment horizontal="right"/>
    </xf>
    <xf numFmtId="168" fontId="2" fillId="2" borderId="0" xfId="0" applyNumberFormat="1" applyFont="1" applyFill="1" applyAlignment="1">
      <alignment horizontal="center"/>
    </xf>
    <xf numFmtId="49" fontId="1" fillId="0" borderId="0" xfId="0" quotePrefix="1" applyNumberFormat="1" applyFont="1" applyAlignment="1">
      <alignment horizontal="right"/>
    </xf>
    <xf numFmtId="0" fontId="3" fillId="3" borderId="1" xfId="0" applyFont="1" applyFill="1" applyBorder="1"/>
    <xf numFmtId="165" fontId="3" fillId="3" borderId="1" xfId="0" applyNumberFormat="1" applyFont="1" applyFill="1" applyBorder="1"/>
    <xf numFmtId="6" fontId="3" fillId="3" borderId="1" xfId="0" applyNumberFormat="1" applyFont="1" applyFill="1" applyBorder="1"/>
    <xf numFmtId="164" fontId="3" fillId="3" borderId="1" xfId="0" applyNumberFormat="1" applyFont="1" applyFill="1" applyBorder="1"/>
    <xf numFmtId="166" fontId="3" fillId="3" borderId="1" xfId="0" applyNumberFormat="1" applyFont="1" applyFill="1" applyBorder="1"/>
    <xf numFmtId="38" fontId="3" fillId="3" borderId="1" xfId="0" applyNumberFormat="1" applyFont="1" applyFill="1" applyBorder="1"/>
    <xf numFmtId="167" fontId="3" fillId="3" borderId="1" xfId="0" applyNumberFormat="1" applyFont="1" applyFill="1" applyBorder="1"/>
    <xf numFmtId="49" fontId="3" fillId="3" borderId="1" xfId="0" applyNumberFormat="1" applyFont="1" applyFill="1" applyBorder="1" applyAlignment="1">
      <alignment horizontal="right"/>
    </xf>
    <xf numFmtId="168" fontId="3" fillId="3" borderId="1" xfId="0" applyNumberFormat="1" applyFont="1" applyFill="1" applyBorder="1"/>
    <xf numFmtId="0" fontId="3" fillId="3" borderId="0" xfId="0" applyFont="1" applyFill="1"/>
    <xf numFmtId="165" fontId="3" fillId="3" borderId="0" xfId="0" applyNumberFormat="1" applyFont="1" applyFill="1"/>
    <xf numFmtId="6" fontId="3" fillId="3" borderId="0" xfId="0" applyNumberFormat="1" applyFont="1" applyFill="1"/>
    <xf numFmtId="164" fontId="3" fillId="3" borderId="0" xfId="0" applyNumberFormat="1" applyFont="1" applyFill="1"/>
    <xf numFmtId="38" fontId="3" fillId="3" borderId="0" xfId="0" applyNumberFormat="1" applyFont="1" applyFill="1"/>
    <xf numFmtId="167" fontId="3" fillId="3" borderId="0" xfId="0" applyNumberFormat="1" applyFont="1" applyFill="1"/>
    <xf numFmtId="49" fontId="3" fillId="3" borderId="0" xfId="0" applyNumberFormat="1" applyFont="1" applyFill="1" applyAlignment="1">
      <alignment horizontal="right"/>
    </xf>
    <xf numFmtId="168" fontId="3" fillId="3" borderId="0" xfId="0" applyNumberFormat="1" applyFont="1" applyFill="1"/>
    <xf numFmtId="0" fontId="3" fillId="3" borderId="2" xfId="0" applyFont="1" applyFill="1" applyBorder="1"/>
    <xf numFmtId="165" fontId="3" fillId="3" borderId="2" xfId="0" applyNumberFormat="1" applyFont="1" applyFill="1" applyBorder="1"/>
    <xf numFmtId="6" fontId="3" fillId="3" borderId="2" xfId="0" applyNumberFormat="1" applyFont="1" applyFill="1" applyBorder="1"/>
    <xf numFmtId="164" fontId="3" fillId="3" borderId="2" xfId="0" applyNumberFormat="1" applyFont="1" applyFill="1" applyBorder="1"/>
    <xf numFmtId="166" fontId="3" fillId="3" borderId="2" xfId="0" applyNumberFormat="1" applyFont="1" applyFill="1" applyBorder="1"/>
    <xf numFmtId="38" fontId="3" fillId="3" borderId="2" xfId="0" applyNumberFormat="1" applyFont="1" applyFill="1" applyBorder="1"/>
    <xf numFmtId="167" fontId="3" fillId="3" borderId="2" xfId="0" applyNumberFormat="1" applyFont="1" applyFill="1" applyBorder="1"/>
    <xf numFmtId="168" fontId="3" fillId="3" borderId="2" xfId="0" applyNumberFormat="1" applyFont="1" applyFill="1" applyBorder="1" applyAlignment="1">
      <alignment horizontal="right"/>
    </xf>
    <xf numFmtId="168" fontId="3" fillId="3" borderId="2" xfId="0" applyNumberFormat="1" applyFont="1" applyFill="1" applyBorder="1"/>
    <xf numFmtId="6" fontId="4" fillId="0" borderId="0" xfId="0" applyNumberFormat="1" applyFont="1"/>
    <xf numFmtId="6" fontId="3" fillId="4" borderId="0" xfId="0" applyNumberFormat="1" applyFont="1" applyFill="1"/>
    <xf numFmtId="166" fontId="3" fillId="4" borderId="0" xfId="0" applyNumberFormat="1" applyFont="1" applyFill="1"/>
    <xf numFmtId="6" fontId="3" fillId="0" borderId="0" xfId="0" applyNumberFormat="1" applyFont="1" applyFill="1"/>
    <xf numFmtId="166" fontId="3" fillId="0" borderId="0" xfId="0" applyNumberFormat="1" applyFont="1" applyFill="1"/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C8A8F-D149-4B83-8D23-3C5314A9A23F}">
  <sheetPr>
    <pageSetUpPr fitToPage="1"/>
  </sheetPr>
  <dimension ref="A1:BH17"/>
  <sheetViews>
    <sheetView tabSelected="1" workbookViewId="0">
      <selection activeCell="N8" sqref="N8"/>
    </sheetView>
  </sheetViews>
  <sheetFormatPr defaultRowHeight="15" x14ac:dyDescent="0.25"/>
  <cols>
    <col min="1" max="1" width="11.85546875" customWidth="1"/>
    <col min="2" max="2" width="16.5703125" customWidth="1"/>
    <col min="3" max="3" width="9" style="4" customWidth="1"/>
    <col min="4" max="4" width="11.28515625" style="2" customWidth="1"/>
    <col min="5" max="5" width="7" customWidth="1"/>
    <col min="6" max="6" width="8.7109375" customWidth="1"/>
    <col min="7" max="7" width="9" style="2" customWidth="1"/>
    <col min="8" max="8" width="10.7109375" style="2" customWidth="1"/>
    <col min="9" max="9" width="9.42578125" style="3" customWidth="1"/>
    <col min="10" max="10" width="12.5703125" style="2" customWidth="1"/>
    <col min="11" max="11" width="11.5703125" style="2" customWidth="1"/>
    <col min="12" max="12" width="13" style="2" customWidth="1"/>
    <col min="13" max="13" width="12.85546875" style="2" customWidth="1"/>
    <col min="14" max="14" width="7.28515625" style="5" customWidth="1"/>
    <col min="15" max="15" width="9.5703125" style="6" customWidth="1"/>
    <col min="16" max="16" width="11.140625" style="7" customWidth="1"/>
    <col min="17" max="17" width="9.5703125" style="8" customWidth="1"/>
    <col min="18" max="18" width="14.85546875" style="9" customWidth="1"/>
    <col min="19" max="19" width="10.85546875" customWidth="1"/>
    <col min="20" max="20" width="9" style="2" customWidth="1"/>
    <col min="21" max="21" width="16.140625" customWidth="1"/>
    <col min="22" max="22" width="12" customWidth="1"/>
    <col min="23" max="23" width="11.42578125" customWidth="1"/>
  </cols>
  <sheetData>
    <row r="1" spans="1:60" ht="20.25" x14ac:dyDescent="0.3">
      <c r="A1" s="55" t="s">
        <v>47</v>
      </c>
      <c r="B1" s="11"/>
      <c r="C1" s="12"/>
      <c r="D1" s="10"/>
      <c r="E1" s="11"/>
      <c r="F1" s="11"/>
      <c r="G1" s="10"/>
      <c r="H1" s="10"/>
      <c r="I1" s="13"/>
      <c r="J1" s="10"/>
      <c r="K1" s="10"/>
      <c r="L1" s="10"/>
      <c r="M1" s="10"/>
      <c r="N1" s="14"/>
      <c r="O1" s="15"/>
      <c r="P1" s="16"/>
      <c r="Q1" s="17"/>
      <c r="R1" s="18"/>
      <c r="S1" s="11"/>
      <c r="T1" s="10"/>
      <c r="U1" s="11"/>
      <c r="V1" s="11"/>
      <c r="W1" s="11"/>
    </row>
    <row r="2" spans="1:60" x14ac:dyDescent="0.25">
      <c r="A2" s="11"/>
      <c r="B2" s="11"/>
      <c r="C2" s="12"/>
      <c r="D2" s="10"/>
      <c r="E2" s="11"/>
      <c r="F2" s="11"/>
      <c r="G2" s="10"/>
      <c r="H2" s="10"/>
      <c r="I2" s="13"/>
      <c r="J2" s="10"/>
      <c r="K2" s="10"/>
      <c r="L2" s="10"/>
      <c r="M2" s="10"/>
      <c r="N2" s="14"/>
      <c r="O2" s="15"/>
      <c r="P2" s="16"/>
      <c r="Q2" s="17"/>
      <c r="R2" s="18"/>
      <c r="S2" s="11"/>
      <c r="T2" s="10"/>
      <c r="U2" s="11"/>
      <c r="V2" s="11"/>
      <c r="W2" s="11"/>
    </row>
    <row r="3" spans="1:60" x14ac:dyDescent="0.25">
      <c r="A3" s="19" t="s">
        <v>0</v>
      </c>
      <c r="B3" s="19" t="s">
        <v>1</v>
      </c>
      <c r="C3" s="20" t="s">
        <v>2</v>
      </c>
      <c r="D3" s="21" t="s">
        <v>3</v>
      </c>
      <c r="E3" s="19" t="s">
        <v>4</v>
      </c>
      <c r="F3" s="19" t="s">
        <v>5</v>
      </c>
      <c r="G3" s="21" t="s">
        <v>6</v>
      </c>
      <c r="H3" s="21" t="s">
        <v>7</v>
      </c>
      <c r="I3" s="22" t="s">
        <v>8</v>
      </c>
      <c r="J3" s="21" t="s">
        <v>9</v>
      </c>
      <c r="K3" s="21" t="s">
        <v>10</v>
      </c>
      <c r="L3" s="21" t="s">
        <v>11</v>
      </c>
      <c r="M3" s="21" t="s">
        <v>12</v>
      </c>
      <c r="N3" s="23" t="s">
        <v>13</v>
      </c>
      <c r="O3" s="24" t="s">
        <v>14</v>
      </c>
      <c r="P3" s="25" t="s">
        <v>15</v>
      </c>
      <c r="Q3" s="26" t="s">
        <v>16</v>
      </c>
      <c r="R3" s="27" t="s">
        <v>17</v>
      </c>
      <c r="S3" s="19" t="s">
        <v>18</v>
      </c>
      <c r="T3" s="21" t="s">
        <v>19</v>
      </c>
      <c r="U3" s="19" t="s">
        <v>20</v>
      </c>
      <c r="V3" s="19" t="s">
        <v>21</v>
      </c>
      <c r="W3" s="19" t="s">
        <v>46</v>
      </c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</row>
    <row r="4" spans="1:60" x14ac:dyDescent="0.25">
      <c r="A4" s="11" t="s">
        <v>23</v>
      </c>
      <c r="B4" s="11" t="s">
        <v>24</v>
      </c>
      <c r="C4" s="12">
        <v>44216</v>
      </c>
      <c r="D4" s="10">
        <v>110000</v>
      </c>
      <c r="E4" s="11" t="s">
        <v>25</v>
      </c>
      <c r="F4" s="11" t="s">
        <v>26</v>
      </c>
      <c r="G4" s="10">
        <v>110000</v>
      </c>
      <c r="H4" s="10">
        <v>54600</v>
      </c>
      <c r="I4" s="13">
        <f>H4/G4*100</f>
        <v>49.636363636363633</v>
      </c>
      <c r="J4" s="10">
        <v>109163</v>
      </c>
      <c r="K4" s="10">
        <v>21391</v>
      </c>
      <c r="L4" s="10">
        <f>G4-K4</f>
        <v>88609</v>
      </c>
      <c r="M4" s="10">
        <v>72621.796875</v>
      </c>
      <c r="N4" s="14">
        <f>L4/M4</f>
        <v>1.2201433152710048</v>
      </c>
      <c r="O4" s="15">
        <v>949</v>
      </c>
      <c r="P4" s="16">
        <f>L4/O4</f>
        <v>93.370916754478401</v>
      </c>
      <c r="Q4" s="28" t="s">
        <v>27</v>
      </c>
      <c r="R4" s="18">
        <f ca="1">ABS(N9-N4)*100</f>
        <v>16.159133600085916</v>
      </c>
      <c r="S4" s="11" t="s">
        <v>28</v>
      </c>
      <c r="T4" s="10">
        <v>12700</v>
      </c>
      <c r="U4" s="11" t="s">
        <v>29</v>
      </c>
      <c r="V4" s="11">
        <v>401</v>
      </c>
      <c r="W4" s="11">
        <v>47</v>
      </c>
      <c r="AH4" s="1"/>
      <c r="AY4" s="1"/>
      <c r="BA4" s="1"/>
    </row>
    <row r="5" spans="1:60" x14ac:dyDescent="0.25">
      <c r="A5" s="11" t="s">
        <v>32</v>
      </c>
      <c r="B5" s="11" t="s">
        <v>33</v>
      </c>
      <c r="C5" s="12">
        <v>44571</v>
      </c>
      <c r="D5" s="10">
        <v>95000</v>
      </c>
      <c r="E5" s="11" t="s">
        <v>25</v>
      </c>
      <c r="F5" s="11" t="s">
        <v>26</v>
      </c>
      <c r="G5" s="10">
        <v>95000</v>
      </c>
      <c r="H5" s="10">
        <v>61100</v>
      </c>
      <c r="I5" s="13">
        <f>H5/G5*100</f>
        <v>64.31578947368422</v>
      </c>
      <c r="J5" s="10">
        <v>122168</v>
      </c>
      <c r="K5" s="10">
        <v>17500</v>
      </c>
      <c r="L5" s="10">
        <f>G5-K5</f>
        <v>77500</v>
      </c>
      <c r="M5" s="10">
        <v>86601.3984375</v>
      </c>
      <c r="N5" s="14">
        <f>L5/M5</f>
        <v>0.89490471745593747</v>
      </c>
      <c r="O5" s="15">
        <v>1248</v>
      </c>
      <c r="P5" s="16">
        <f>L5/O5</f>
        <v>62.099358974358971</v>
      </c>
      <c r="Q5" s="28" t="s">
        <v>27</v>
      </c>
      <c r="R5" s="18">
        <f ca="1">ABS(N9-N5)*100</f>
        <v>48.682993381592652</v>
      </c>
      <c r="S5" s="11" t="s">
        <v>28</v>
      </c>
      <c r="T5" s="10">
        <v>17500</v>
      </c>
      <c r="U5" s="11" t="s">
        <v>29</v>
      </c>
      <c r="V5" s="11">
        <v>401</v>
      </c>
      <c r="W5" s="11">
        <v>62</v>
      </c>
    </row>
    <row r="6" spans="1:60" ht="15.75" thickBot="1" x14ac:dyDescent="0.3">
      <c r="A6" s="11" t="s">
        <v>34</v>
      </c>
      <c r="B6" s="11" t="s">
        <v>35</v>
      </c>
      <c r="C6" s="12">
        <v>44132</v>
      </c>
      <c r="D6" s="10">
        <v>95000</v>
      </c>
      <c r="E6" s="11" t="s">
        <v>25</v>
      </c>
      <c r="F6" s="11" t="s">
        <v>26</v>
      </c>
      <c r="G6" s="10">
        <v>95000</v>
      </c>
      <c r="H6" s="10">
        <v>66700</v>
      </c>
      <c r="I6" s="13">
        <f>H6/G6*100</f>
        <v>70.21052631578948</v>
      </c>
      <c r="J6" s="10">
        <v>133306</v>
      </c>
      <c r="K6" s="10">
        <v>35927</v>
      </c>
      <c r="L6" s="10">
        <f>G6-K6</f>
        <v>59073</v>
      </c>
      <c r="M6" s="10">
        <v>80570.546875</v>
      </c>
      <c r="N6" s="14">
        <f>L6/M6</f>
        <v>0.73318355517243716</v>
      </c>
      <c r="O6" s="15">
        <v>1176</v>
      </c>
      <c r="P6" s="16">
        <f>L6/O6</f>
        <v>50.232142857142854</v>
      </c>
      <c r="Q6" s="28" t="s">
        <v>27</v>
      </c>
      <c r="R6" s="18">
        <f ca="1">ABS(N9-N6)*100</f>
        <v>64.855109609942687</v>
      </c>
      <c r="S6" s="11" t="s">
        <v>28</v>
      </c>
      <c r="T6" s="10">
        <v>17675</v>
      </c>
      <c r="U6" s="11" t="s">
        <v>29</v>
      </c>
      <c r="V6" s="11">
        <v>401</v>
      </c>
      <c r="W6" s="11">
        <v>62</v>
      </c>
    </row>
    <row r="7" spans="1:60" ht="15.75" thickTop="1" x14ac:dyDescent="0.25">
      <c r="A7" s="29"/>
      <c r="B7" s="29"/>
      <c r="C7" s="30" t="s">
        <v>38</v>
      </c>
      <c r="D7" s="31">
        <f>+SUM(D4:D6)</f>
        <v>300000</v>
      </c>
      <c r="E7" s="29"/>
      <c r="F7" s="29"/>
      <c r="G7" s="31">
        <f ca="1">+SUM(G4:G13)</f>
        <v>626900</v>
      </c>
      <c r="H7" s="31">
        <f ca="1">+SUM(H4:H13)</f>
        <v>285400</v>
      </c>
      <c r="I7" s="32"/>
      <c r="J7" s="31">
        <f ca="1">+SUM(J4:J13)</f>
        <v>570786</v>
      </c>
      <c r="K7" s="31"/>
      <c r="L7" s="31">
        <f>+SUM(L4:L6)</f>
        <v>225182</v>
      </c>
      <c r="M7" s="31">
        <f>+SUM(M4:M6)</f>
        <v>239793.7421875</v>
      </c>
      <c r="N7" s="33"/>
      <c r="O7" s="34"/>
      <c r="P7" s="35">
        <f ca="1">AVERAGE(P4:P13)</f>
        <v>100.47115703390428</v>
      </c>
      <c r="Q7" s="36"/>
      <c r="R7" s="37">
        <f ca="1">ABS(N9-N8)*100</f>
        <v>2.7647552429444167</v>
      </c>
      <c r="S7" s="29"/>
      <c r="T7" s="31"/>
      <c r="U7" s="29"/>
      <c r="V7" s="29"/>
      <c r="W7" s="29"/>
    </row>
    <row r="8" spans="1:60" x14ac:dyDescent="0.25">
      <c r="A8" s="38"/>
      <c r="B8" s="38"/>
      <c r="C8" s="39"/>
      <c r="D8" s="40"/>
      <c r="E8" s="38"/>
      <c r="F8" s="38"/>
      <c r="G8" s="40"/>
      <c r="H8" s="40" t="s">
        <v>39</v>
      </c>
      <c r="I8" s="41">
        <f ca="1">H7/G7*100</f>
        <v>45.525602169405012</v>
      </c>
      <c r="J8" s="40"/>
      <c r="K8" s="40"/>
      <c r="L8" s="40"/>
      <c r="M8" s="58" t="s">
        <v>40</v>
      </c>
      <c r="N8" s="59">
        <f>L7/M7</f>
        <v>0.93906537320696737</v>
      </c>
      <c r="O8" s="42"/>
      <c r="P8" s="43" t="s">
        <v>41</v>
      </c>
      <c r="Q8" s="44">
        <f ca="1">STDEV(N4:N13)</f>
        <v>0.63151822806017543</v>
      </c>
      <c r="R8" s="45"/>
      <c r="S8" s="38"/>
      <c r="T8" s="40"/>
      <c r="U8" s="38"/>
      <c r="V8" s="38"/>
      <c r="W8" s="38"/>
    </row>
    <row r="9" spans="1:60" x14ac:dyDescent="0.25">
      <c r="A9" s="46"/>
      <c r="B9" s="46"/>
      <c r="C9" s="47"/>
      <c r="D9" s="48"/>
      <c r="E9" s="46"/>
      <c r="F9" s="46"/>
      <c r="G9" s="48"/>
      <c r="H9" s="48" t="s">
        <v>42</v>
      </c>
      <c r="I9" s="49">
        <f ca="1">STDEV(I4:I13)</f>
        <v>17.921985827170715</v>
      </c>
      <c r="J9" s="48"/>
      <c r="K9" s="48"/>
      <c r="L9" s="48"/>
      <c r="M9" s="48" t="s">
        <v>43</v>
      </c>
      <c r="N9" s="50">
        <f ca="1">AVERAGE(N4:N13)</f>
        <v>1.381734651271864</v>
      </c>
      <c r="O9" s="51"/>
      <c r="P9" s="52" t="s">
        <v>44</v>
      </c>
      <c r="Q9" s="53">
        <f ca="1">AVERAGE(R4:R13)</f>
        <v>51.878894636648489</v>
      </c>
      <c r="R9" s="54" t="s">
        <v>45</v>
      </c>
      <c r="S9" s="46">
        <f ca="1">+(Q9/N9)</f>
        <v>37.546206566430698</v>
      </c>
      <c r="T9" s="48"/>
      <c r="U9" s="46"/>
      <c r="V9" s="46"/>
      <c r="W9" s="46"/>
    </row>
    <row r="10" spans="1:60" x14ac:dyDescent="0.25">
      <c r="A10" s="11"/>
      <c r="B10" s="11"/>
      <c r="C10" s="12"/>
      <c r="D10" s="10"/>
      <c r="E10" s="11"/>
      <c r="F10" s="11"/>
      <c r="G10" s="10"/>
      <c r="H10" s="10"/>
      <c r="I10" s="13"/>
      <c r="J10" s="10"/>
      <c r="K10" s="10"/>
      <c r="L10" s="10"/>
      <c r="M10" s="10"/>
      <c r="N10" s="14"/>
      <c r="O10" s="15"/>
      <c r="P10" s="16"/>
      <c r="Q10" s="17"/>
      <c r="R10" s="18"/>
      <c r="S10" s="11"/>
      <c r="T10" s="10"/>
      <c r="U10" s="11"/>
      <c r="V10" s="11"/>
      <c r="W10" s="11"/>
    </row>
    <row r="11" spans="1:60" x14ac:dyDescent="0.25">
      <c r="A11" s="11" t="s">
        <v>48</v>
      </c>
      <c r="B11" s="11"/>
      <c r="C11" s="12"/>
      <c r="D11" s="10"/>
      <c r="E11" s="11"/>
      <c r="F11" s="11"/>
      <c r="G11" s="10"/>
      <c r="H11" s="10"/>
      <c r="I11" s="13"/>
      <c r="J11" s="10"/>
      <c r="K11" s="10"/>
      <c r="L11" s="10"/>
      <c r="M11" s="10"/>
      <c r="N11" s="14"/>
      <c r="O11" s="15"/>
      <c r="P11" s="16"/>
      <c r="Q11" s="17"/>
      <c r="R11" s="18"/>
      <c r="S11" s="11"/>
      <c r="T11" s="10"/>
      <c r="U11" s="11"/>
      <c r="V11" s="11"/>
      <c r="W11" s="11"/>
    </row>
    <row r="12" spans="1:60" x14ac:dyDescent="0.25">
      <c r="A12" s="19" t="s">
        <v>0</v>
      </c>
      <c r="B12" s="19" t="s">
        <v>1</v>
      </c>
      <c r="C12" s="20" t="s">
        <v>2</v>
      </c>
      <c r="D12" s="21" t="s">
        <v>3</v>
      </c>
      <c r="E12" s="19" t="s">
        <v>4</v>
      </c>
      <c r="F12" s="19" t="s">
        <v>5</v>
      </c>
      <c r="G12" s="21" t="s">
        <v>6</v>
      </c>
      <c r="H12" s="21" t="s">
        <v>7</v>
      </c>
      <c r="I12" s="22" t="s">
        <v>8</v>
      </c>
      <c r="J12" s="21" t="s">
        <v>9</v>
      </c>
      <c r="K12" s="21" t="s">
        <v>10</v>
      </c>
      <c r="L12" s="21" t="s">
        <v>11</v>
      </c>
      <c r="M12" s="21" t="s">
        <v>12</v>
      </c>
      <c r="N12" s="23" t="s">
        <v>13</v>
      </c>
      <c r="O12" s="24" t="s">
        <v>14</v>
      </c>
      <c r="P12" s="25" t="s">
        <v>15</v>
      </c>
      <c r="Q12" s="26" t="s">
        <v>16</v>
      </c>
      <c r="R12" s="27" t="s">
        <v>17</v>
      </c>
      <c r="S12" s="19" t="s">
        <v>18</v>
      </c>
      <c r="T12" s="21" t="s">
        <v>19</v>
      </c>
      <c r="U12" s="19" t="s">
        <v>20</v>
      </c>
      <c r="V12" s="19" t="s">
        <v>21</v>
      </c>
      <c r="W12" s="19" t="s">
        <v>22</v>
      </c>
      <c r="X12" s="1"/>
      <c r="Y12" s="1"/>
    </row>
    <row r="13" spans="1:60" x14ac:dyDescent="0.25">
      <c r="A13" s="11" t="s">
        <v>36</v>
      </c>
      <c r="B13" s="11" t="s">
        <v>37</v>
      </c>
      <c r="C13" s="12">
        <v>44358</v>
      </c>
      <c r="D13" s="10">
        <v>185000</v>
      </c>
      <c r="E13" s="11" t="s">
        <v>25</v>
      </c>
      <c r="F13" s="11" t="s">
        <v>26</v>
      </c>
      <c r="G13" s="10">
        <v>185000</v>
      </c>
      <c r="H13" s="10">
        <v>54500</v>
      </c>
      <c r="I13" s="13">
        <f>H13/G13*100</f>
        <v>29.45945945945946</v>
      </c>
      <c r="J13" s="10">
        <v>109095</v>
      </c>
      <c r="K13" s="10">
        <v>18200</v>
      </c>
      <c r="L13" s="10">
        <f>G13-K13</f>
        <v>166800</v>
      </c>
      <c r="M13" s="10">
        <v>75205.7421875</v>
      </c>
      <c r="N13" s="14">
        <f>L13/M13</f>
        <v>2.2179157488286041</v>
      </c>
      <c r="O13" s="15">
        <v>1203</v>
      </c>
      <c r="P13" s="16">
        <f>L13/O13</f>
        <v>138.65336658354116</v>
      </c>
      <c r="Q13" s="28" t="s">
        <v>27</v>
      </c>
      <c r="R13" s="18">
        <f ca="1">ABS(N9-N13)*100</f>
        <v>83.618109755674013</v>
      </c>
      <c r="S13" s="11" t="s">
        <v>28</v>
      </c>
      <c r="T13" s="10">
        <v>18200</v>
      </c>
      <c r="U13" s="11" t="s">
        <v>29</v>
      </c>
      <c r="V13" s="11">
        <v>401</v>
      </c>
      <c r="W13" s="11">
        <v>52</v>
      </c>
    </row>
    <row r="14" spans="1:60" x14ac:dyDescent="0.25">
      <c r="A14" s="11" t="s">
        <v>30</v>
      </c>
      <c r="B14" s="11" t="s">
        <v>31</v>
      </c>
      <c r="C14" s="12">
        <v>44033</v>
      </c>
      <c r="D14" s="10">
        <v>141900</v>
      </c>
      <c r="E14" s="11" t="s">
        <v>25</v>
      </c>
      <c r="F14" s="11" t="s">
        <v>26</v>
      </c>
      <c r="G14" s="10">
        <v>141900</v>
      </c>
      <c r="H14" s="10">
        <v>48500</v>
      </c>
      <c r="I14" s="13">
        <f>H14/G14*100</f>
        <v>34.178999295278366</v>
      </c>
      <c r="J14" s="10">
        <v>97054</v>
      </c>
      <c r="K14" s="10">
        <v>11550</v>
      </c>
      <c r="L14" s="10">
        <f>G14-K14</f>
        <v>130350</v>
      </c>
      <c r="M14" s="10">
        <v>70745.2734375</v>
      </c>
      <c r="N14" s="14">
        <f>L14/M14</f>
        <v>1.8425259196313357</v>
      </c>
      <c r="O14" s="15">
        <v>825</v>
      </c>
      <c r="P14" s="16">
        <f>L14/O14</f>
        <v>158</v>
      </c>
      <c r="Q14" s="28" t="s">
        <v>27</v>
      </c>
      <c r="R14" s="18">
        <f ca="1">ABS(N9-N14)*100</f>
        <v>46.079126835947172</v>
      </c>
      <c r="S14" s="11" t="s">
        <v>28</v>
      </c>
      <c r="T14" s="10">
        <v>11550</v>
      </c>
      <c r="U14" s="11" t="s">
        <v>29</v>
      </c>
      <c r="V14" s="11">
        <v>401</v>
      </c>
      <c r="W14" s="11">
        <v>52</v>
      </c>
    </row>
    <row r="17" spans="13:14" x14ac:dyDescent="0.25">
      <c r="M17" s="56" t="s">
        <v>49</v>
      </c>
      <c r="N17" s="57">
        <v>0.94</v>
      </c>
    </row>
  </sheetData>
  <conditionalFormatting sqref="A4:W6 A13:W14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scale="47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EE589-E1D8-41E5-9D2B-B188ACE2FF0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E.C.F. Analysis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Assessor</dc:creator>
  <cp:lastModifiedBy>Assessor</cp:lastModifiedBy>
  <cp:lastPrinted>2023-01-10T19:35:48Z</cp:lastPrinted>
  <dcterms:created xsi:type="dcterms:W3CDTF">2023-01-10T19:19:23Z</dcterms:created>
  <dcterms:modified xsi:type="dcterms:W3CDTF">2023-05-31T16:46:56Z</dcterms:modified>
</cp:coreProperties>
</file>