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ssessor\Desktop\2023 Assessments\"/>
    </mc:Choice>
  </mc:AlternateContent>
  <xr:revisionPtr revIDLastSave="0" documentId="13_ncr:1_{A1F81070-715D-42C1-BFE5-83C7C956CE87}" xr6:coauthVersionLast="47" xr6:coauthVersionMax="47" xr10:uidLastSave="{00000000-0000-0000-0000-000000000000}"/>
  <bookViews>
    <workbookView xWindow="2895" yWindow="2895" windowWidth="21600" windowHeight="11295" activeTab="2" xr2:uid="{00000000-000D-0000-FFFF-FFFF00000000}"/>
  </bookViews>
  <sheets>
    <sheet name="Land Analysis" sheetId="2" r:id="rId1"/>
    <sheet name="reference" sheetId="1" r:id="rId2"/>
    <sheet name="Final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3" l="1"/>
  <c r="K3" i="3"/>
  <c r="O3" i="3" s="1"/>
  <c r="I6" i="3"/>
  <c r="K6" i="3"/>
  <c r="O6" i="3" s="1"/>
  <c r="N7" i="3"/>
  <c r="M7" i="3"/>
  <c r="L7" i="3"/>
  <c r="J7" i="3"/>
  <c r="H7" i="3"/>
  <c r="G7" i="3"/>
  <c r="D7" i="3"/>
  <c r="K5" i="3"/>
  <c r="O5" i="3" s="1"/>
  <c r="I5" i="3"/>
  <c r="K4" i="3"/>
  <c r="I4" i="3"/>
  <c r="P10" i="1"/>
  <c r="O10" i="1"/>
  <c r="M10" i="1"/>
  <c r="L10" i="1"/>
  <c r="J10" i="1"/>
  <c r="H10" i="1"/>
  <c r="G10" i="1"/>
  <c r="D10" i="1"/>
  <c r="K9" i="1"/>
  <c r="Q9" i="1" s="1"/>
  <c r="I9" i="1"/>
  <c r="K8" i="1"/>
  <c r="Q8" i="1" s="1"/>
  <c r="I8" i="1"/>
  <c r="K7" i="1"/>
  <c r="Q7" i="1" s="1"/>
  <c r="I7" i="1"/>
  <c r="K6" i="1"/>
  <c r="Q6" i="1" s="1"/>
  <c r="I6" i="1"/>
  <c r="K5" i="1"/>
  <c r="S5" i="1" s="1"/>
  <c r="I5" i="1"/>
  <c r="K4" i="1"/>
  <c r="R4" i="1" s="1"/>
  <c r="I4" i="1"/>
  <c r="K3" i="1"/>
  <c r="Q3" i="1" s="1"/>
  <c r="I3" i="1"/>
  <c r="K2" i="1"/>
  <c r="S2" i="1" s="1"/>
  <c r="I2" i="1"/>
  <c r="P3" i="3" l="1"/>
  <c r="P6" i="3"/>
  <c r="I8" i="3"/>
  <c r="I9" i="3"/>
  <c r="P5" i="3"/>
  <c r="O4" i="3"/>
  <c r="K7" i="3"/>
  <c r="P4" i="3"/>
  <c r="I11" i="1"/>
  <c r="I12" i="1"/>
  <c r="S4" i="1"/>
  <c r="R2" i="1"/>
  <c r="R5" i="1"/>
  <c r="R7" i="1"/>
  <c r="S8" i="1"/>
  <c r="R9" i="1"/>
  <c r="Q2" i="1"/>
  <c r="Q5" i="1"/>
  <c r="S7" i="1"/>
  <c r="S9" i="1"/>
  <c r="K10" i="1"/>
  <c r="P12" i="1" s="1"/>
  <c r="R8" i="1"/>
  <c r="R3" i="1"/>
  <c r="Q4" i="1"/>
  <c r="R6" i="1"/>
  <c r="S3" i="1"/>
  <c r="S6" i="1"/>
  <c r="I2" i="2"/>
  <c r="K2" i="2"/>
  <c r="S2" i="2" s="1"/>
  <c r="I3" i="2"/>
  <c r="K3" i="2"/>
  <c r="R3" i="2" s="1"/>
  <c r="I4" i="2"/>
  <c r="I29" i="2" s="1"/>
  <c r="K4" i="2"/>
  <c r="Q4" i="2" s="1"/>
  <c r="I5" i="2"/>
  <c r="K5" i="2"/>
  <c r="S5" i="2" s="1"/>
  <c r="R5" i="2"/>
  <c r="I6" i="2"/>
  <c r="K6" i="2"/>
  <c r="S6" i="2" s="1"/>
  <c r="I7" i="2"/>
  <c r="K7" i="2"/>
  <c r="R7" i="2" s="1"/>
  <c r="I8" i="2"/>
  <c r="K8" i="2"/>
  <c r="Q8" i="2" s="1"/>
  <c r="I9" i="2"/>
  <c r="K9" i="2"/>
  <c r="S9" i="2" s="1"/>
  <c r="I10" i="2"/>
  <c r="K10" i="2"/>
  <c r="S10" i="2" s="1"/>
  <c r="Q10" i="2"/>
  <c r="I11" i="2"/>
  <c r="K11" i="2"/>
  <c r="R11" i="2" s="1"/>
  <c r="Q11" i="2"/>
  <c r="I12" i="2"/>
  <c r="K12" i="2"/>
  <c r="Q12" i="2" s="1"/>
  <c r="I13" i="2"/>
  <c r="K13" i="2"/>
  <c r="S13" i="2" s="1"/>
  <c r="I14" i="2"/>
  <c r="K14" i="2"/>
  <c r="S14" i="2" s="1"/>
  <c r="I15" i="2"/>
  <c r="K15" i="2"/>
  <c r="R15" i="2" s="1"/>
  <c r="I16" i="2"/>
  <c r="K16" i="2"/>
  <c r="Q16" i="2" s="1"/>
  <c r="I17" i="2"/>
  <c r="K17" i="2"/>
  <c r="S17" i="2" s="1"/>
  <c r="I18" i="2"/>
  <c r="K18" i="2"/>
  <c r="S18" i="2" s="1"/>
  <c r="Q18" i="2"/>
  <c r="R18" i="2"/>
  <c r="I19" i="2"/>
  <c r="K19" i="2"/>
  <c r="R19" i="2" s="1"/>
  <c r="I20" i="2"/>
  <c r="K20" i="2"/>
  <c r="Q20" i="2" s="1"/>
  <c r="I21" i="2"/>
  <c r="K21" i="2"/>
  <c r="S21" i="2" s="1"/>
  <c r="I22" i="2"/>
  <c r="K22" i="2"/>
  <c r="S22" i="2" s="1"/>
  <c r="I23" i="2"/>
  <c r="K23" i="2"/>
  <c r="R23" i="2" s="1"/>
  <c r="I24" i="2"/>
  <c r="K24" i="2"/>
  <c r="Q24" i="2" s="1"/>
  <c r="I25" i="2"/>
  <c r="K25" i="2"/>
  <c r="S25" i="2" s="1"/>
  <c r="I26" i="2"/>
  <c r="K26" i="2"/>
  <c r="S26" i="2" s="1"/>
  <c r="D27" i="2"/>
  <c r="G27" i="2"/>
  <c r="H27" i="2"/>
  <c r="J27" i="2"/>
  <c r="L27" i="2"/>
  <c r="M27" i="2"/>
  <c r="O27" i="2"/>
  <c r="P27" i="2"/>
  <c r="Q22" i="2" l="1"/>
  <c r="I28" i="2"/>
  <c r="Q21" i="2"/>
  <c r="Q15" i="2"/>
  <c r="R26" i="2"/>
  <c r="Q19" i="2"/>
  <c r="Q23" i="2"/>
  <c r="N9" i="3"/>
  <c r="P9" i="3"/>
  <c r="M12" i="1"/>
  <c r="S12" i="1"/>
  <c r="Q26" i="2"/>
  <c r="R13" i="2"/>
  <c r="Q6" i="2"/>
  <c r="Q5" i="2"/>
  <c r="R21" i="2"/>
  <c r="Q14" i="2"/>
  <c r="Q13" i="2"/>
  <c r="R10" i="2"/>
  <c r="Q7" i="2"/>
  <c r="Q3" i="2"/>
  <c r="R25" i="2"/>
  <c r="R17" i="2"/>
  <c r="R9" i="2"/>
  <c r="R2" i="2"/>
  <c r="Q25" i="2"/>
  <c r="R22" i="2"/>
  <c r="Q17" i="2"/>
  <c r="R14" i="2"/>
  <c r="Q9" i="2"/>
  <c r="R6" i="2"/>
  <c r="Q2" i="2"/>
  <c r="S24" i="2"/>
  <c r="S20" i="2"/>
  <c r="S16" i="2"/>
  <c r="S12" i="2"/>
  <c r="S8" i="2"/>
  <c r="S4" i="2"/>
  <c r="K27" i="2"/>
  <c r="R24" i="2"/>
  <c r="S23" i="2"/>
  <c r="R20" i="2"/>
  <c r="S19" i="2"/>
  <c r="R16" i="2"/>
  <c r="S15" i="2"/>
  <c r="R12" i="2"/>
  <c r="S11" i="2"/>
  <c r="R8" i="2"/>
  <c r="S7" i="2"/>
  <c r="R4" i="2"/>
  <c r="S3" i="2"/>
  <c r="M29" i="2" l="1"/>
  <c r="P29" i="2"/>
  <c r="S29" i="2"/>
</calcChain>
</file>

<file path=xl/sharedStrings.xml><?xml version="1.0" encoding="utf-8"?>
<sst xmlns="http://schemas.openxmlformats.org/spreadsheetml/2006/main" count="408" uniqueCount="132">
  <si>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</si>
  <si>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</si>
  <si>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</si>
  <si>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</si>
  <si>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</si>
  <si>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</si>
  <si>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</si>
  <si>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</si>
  <si>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</si>
  <si>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</si>
  <si>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</si>
  <si>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</si>
  <si>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</si>
  <si>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</si>
  <si>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</si>
  <si>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</si>
  <si>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</si>
  <si>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</si>
  <si>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</si>
  <si>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</si>
  <si>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</si>
  <si>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</si>
  <si>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</si>
  <si>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</si>
  <si>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</si>
  <si>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</si>
  <si>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</si>
  <si>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</si>
  <si>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</si>
  <si>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</si>
  <si>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</si>
  <si>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</si>
  <si>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WD</t>
  </si>
  <si>
    <t>03-ARM'S LENGTH</t>
  </si>
  <si>
    <t/>
  </si>
  <si>
    <t>NOT INSPECTED</t>
  </si>
  <si>
    <t>001</t>
  </si>
  <si>
    <t>001-002-007-40</t>
  </si>
  <si>
    <t>LINDEN DR</t>
  </si>
  <si>
    <t>3192-902</t>
  </si>
  <si>
    <t>402</t>
  </si>
  <si>
    <t>FARLEY RD</t>
  </si>
  <si>
    <t>19-MULTI PARCEL ARM'S LENGTH</t>
  </si>
  <si>
    <t>401</t>
  </si>
  <si>
    <t>001-008-002-01</t>
  </si>
  <si>
    <t>TALBOT DR</t>
  </si>
  <si>
    <t>3167-799</t>
  </si>
  <si>
    <t>001-008-002-43</t>
  </si>
  <si>
    <t>DRYDEN RD</t>
  </si>
  <si>
    <t>3255-795</t>
  </si>
  <si>
    <t>001-008-002-45</t>
  </si>
  <si>
    <t>3215-207</t>
  </si>
  <si>
    <t>001-008-002-46, 001-008-002-47</t>
  </si>
  <si>
    <t>001-008-002-46</t>
  </si>
  <si>
    <t>20-MULTI PARCEL SALE REF</t>
  </si>
  <si>
    <t>001-008-002-45, 001-008-002-47</t>
  </si>
  <si>
    <t>001-008-002-47</t>
  </si>
  <si>
    <t>001-008-002-45, 001-008-002-46</t>
  </si>
  <si>
    <t>001-009-003-05</t>
  </si>
  <si>
    <t>3590 HOWLAND RD</t>
  </si>
  <si>
    <t>3110-398</t>
  </si>
  <si>
    <t>001-010-001-50</t>
  </si>
  <si>
    <t>3160-203</t>
  </si>
  <si>
    <t>101</t>
  </si>
  <si>
    <t>001-016-005-00</t>
  </si>
  <si>
    <t>DRYDEN RD-VAN DYKE RD</t>
  </si>
  <si>
    <t>3230-226</t>
  </si>
  <si>
    <t>602</t>
  </si>
  <si>
    <t>001-019-043-00</t>
  </si>
  <si>
    <t>SQUIRREL RUN</t>
  </si>
  <si>
    <t>3250-756</t>
  </si>
  <si>
    <t>001-024-003-10</t>
  </si>
  <si>
    <t>TUBSPRING RD</t>
  </si>
  <si>
    <t>3284-857</t>
  </si>
  <si>
    <t>001-025-025-00</t>
  </si>
  <si>
    <t>HOUGH RD</t>
  </si>
  <si>
    <t>3284-484</t>
  </si>
  <si>
    <t>AGRICULTURE</t>
  </si>
  <si>
    <t>001-027-012-01</t>
  </si>
  <si>
    <t>KIDDER RD</t>
  </si>
  <si>
    <t>3181-588</t>
  </si>
  <si>
    <t>001-027-012-30</t>
  </si>
  <si>
    <t>DEVELOPMENTAL</t>
  </si>
  <si>
    <t>001-028-016-00</t>
  </si>
  <si>
    <t>3197-458</t>
  </si>
  <si>
    <t>001-029-030-04</t>
  </si>
  <si>
    <t>5282 SHOEMAKER RD</t>
  </si>
  <si>
    <t>3111-34</t>
  </si>
  <si>
    <t>001-029-030-10</t>
  </si>
  <si>
    <t>3109-777</t>
  </si>
  <si>
    <t>001-030-007-09</t>
  </si>
  <si>
    <t>GREEN ST</t>
  </si>
  <si>
    <t>3116-265</t>
  </si>
  <si>
    <t>001-030-007-10, 001-030-007-11</t>
  </si>
  <si>
    <t>001-030-007-14</t>
  </si>
  <si>
    <t>32-SPLIT VACANT</t>
  </si>
  <si>
    <t>3196-818</t>
  </si>
  <si>
    <t>001-030-008-20</t>
  </si>
  <si>
    <t>JACKIE CT</t>
  </si>
  <si>
    <t>3123-636</t>
  </si>
  <si>
    <t>RESIDENTIAL</t>
  </si>
  <si>
    <t>001-033-001-01</t>
  </si>
  <si>
    <t>VAN DYKE</t>
  </si>
  <si>
    <t>3159-689</t>
  </si>
  <si>
    <t>001-033-001-22</t>
  </si>
  <si>
    <t>001-033-012-14</t>
  </si>
  <si>
    <t>5900 TIMBERWOOD LN</t>
  </si>
  <si>
    <t>MLC</t>
  </si>
  <si>
    <t>33-TO BE DETERMINED</t>
  </si>
  <si>
    <t>3125-924</t>
  </si>
  <si>
    <t>3215-830</t>
  </si>
  <si>
    <t>001-034-001-02</t>
  </si>
  <si>
    <t>3115-290</t>
  </si>
  <si>
    <t>102</t>
  </si>
  <si>
    <t>041-527-008-01</t>
  </si>
  <si>
    <t>JUNE DR</t>
  </si>
  <si>
    <t>3233-325</t>
  </si>
  <si>
    <t>3250-858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</si>
  <si>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</si>
  <si>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</si>
  <si>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</si>
  <si>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</si>
  <si>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</si>
  <si>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</si>
  <si>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</si>
  <si>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sold as 602</t>
  </si>
  <si>
    <t>Vacant Land Sales in Almont in all classes</t>
  </si>
  <si>
    <t>2 rd front</t>
  </si>
  <si>
    <t>RECONCILIATION PINE LAKES</t>
  </si>
  <si>
    <t>PER ACRE</t>
  </si>
  <si>
    <t xml:space="preserve"> </t>
  </si>
  <si>
    <t>DEVELOPMENTAL SALES FROM ALMONT TOWNSHIP USED TO ARRIVE AT VALUES FOR PINE LAKES COMMUNITY LAND VALUE WHICH IS CURRENTLY EXPANDING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</si>
</sst>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  <numFmt numFmtId="170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4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14" fontId="0" fillId="0" borderId="0" xfId="0" applyNumberFormat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0" fontId="0" fillId="4" borderId="0" xfId="0" applyFill="1"/>
    <xf numFmtId="0" fontId="1" fillId="5" borderId="0" xfId="0" applyFont="1" applyFill="1"/>
    <xf numFmtId="165" fontId="1" fillId="5" borderId="0" xfId="0" applyNumberFormat="1" applyFont="1" applyFill="1"/>
    <xf numFmtId="6" fontId="1" fillId="5" borderId="0" xfId="0" applyNumberFormat="1" applyFont="1" applyFill="1"/>
    <xf numFmtId="164" fontId="1" fillId="5" borderId="0" xfId="0" applyNumberFormat="1" applyFont="1" applyFill="1"/>
    <xf numFmtId="166" fontId="1" fillId="5" borderId="0" xfId="0" applyNumberFormat="1" applyFont="1" applyFill="1"/>
    <xf numFmtId="167" fontId="1" fillId="5" borderId="0" xfId="0" applyNumberFormat="1" applyFont="1" applyFill="1"/>
    <xf numFmtId="40" fontId="1" fillId="5" borderId="0" xfId="0" applyNumberFormat="1" applyFont="1" applyFill="1"/>
    <xf numFmtId="8" fontId="1" fillId="5" borderId="0" xfId="0" applyNumberFormat="1" applyFont="1" applyFill="1"/>
    <xf numFmtId="0" fontId="1" fillId="4" borderId="0" xfId="0" applyFont="1" applyFill="1"/>
    <xf numFmtId="165" fontId="1" fillId="4" borderId="0" xfId="0" applyNumberFormat="1" applyFont="1" applyFill="1"/>
    <xf numFmtId="6" fontId="1" fillId="4" borderId="0" xfId="0" applyNumberFormat="1" applyFont="1" applyFill="1"/>
    <xf numFmtId="0" fontId="1" fillId="0" borderId="0" xfId="0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  <xf numFmtId="0" fontId="1" fillId="0" borderId="0" xfId="0" quotePrefix="1" applyFont="1" applyAlignment="1">
      <alignment horizontal="right"/>
    </xf>
    <xf numFmtId="165" fontId="1" fillId="0" borderId="0" xfId="0" applyNumberFormat="1" applyFont="1"/>
    <xf numFmtId="165" fontId="0" fillId="4" borderId="0" xfId="0" applyNumberFormat="1" applyFill="1"/>
    <xf numFmtId="6" fontId="0" fillId="4" borderId="0" xfId="0" applyNumberFormat="1" applyFill="1"/>
    <xf numFmtId="0" fontId="0" fillId="5" borderId="0" xfId="0" applyFill="1"/>
    <xf numFmtId="165" fontId="0" fillId="5" borderId="0" xfId="0" applyNumberFormat="1" applyFill="1"/>
    <xf numFmtId="6" fontId="0" fillId="5" borderId="0" xfId="0" applyNumberFormat="1" applyFill="1"/>
    <xf numFmtId="164" fontId="0" fillId="5" borderId="0" xfId="0" applyNumberFormat="1" applyFill="1"/>
    <xf numFmtId="40" fontId="0" fillId="5" borderId="0" xfId="0" applyNumberFormat="1" applyFill="1"/>
    <xf numFmtId="8" fontId="0" fillId="5" borderId="0" xfId="0" applyNumberFormat="1" applyFill="1"/>
    <xf numFmtId="0" fontId="5" fillId="0" borderId="0" xfId="0" applyFont="1" applyAlignment="1">
      <alignment horizontal="center"/>
    </xf>
    <xf numFmtId="40" fontId="0" fillId="4" borderId="0" xfId="0" applyNumberFormat="1" applyFill="1"/>
    <xf numFmtId="170" fontId="0" fillId="4" borderId="0" xfId="1" applyNumberFormat="1" applyFont="1" applyFill="1"/>
    <xf numFmtId="0" fontId="4" fillId="0" borderId="0" xfId="0" applyFont="1" applyFill="1"/>
    <xf numFmtId="6" fontId="0" fillId="0" borderId="0" xfId="0" applyNumberFormat="1" applyFill="1"/>
    <xf numFmtId="164" fontId="0" fillId="0" borderId="0" xfId="0" applyNumberFormat="1" applyFill="1"/>
  </cellXfs>
  <cellStyles count="2">
    <cellStyle name="Currency" xfId="1" builtinId="4"/>
    <cellStyle name="Normal" xfId="0" builtinId="0"/>
  </cellStyles>
  <dxfs count="6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2"/>
  <sheetViews>
    <sheetView workbookViewId="0">
      <selection activeCell="B10" sqref="B10"/>
    </sheetView>
  </sheetViews>
  <sheetFormatPr defaultRowHeight="15" x14ac:dyDescent="0.25"/>
  <cols>
    <col min="1" max="1" width="14.28515625" bestFit="1" customWidth="1"/>
    <col min="2" max="2" width="23.85546875" bestFit="1" customWidth="1"/>
    <col min="3" max="3" width="9.28515625" style="25" bestFit="1" customWidth="1"/>
    <col min="4" max="4" width="10.85546875" style="15" bestFit="1" customWidth="1"/>
    <col min="5" max="5" width="5.5703125" bestFit="1" customWidth="1"/>
    <col min="6" max="6" width="30.140625" bestFit="1" customWidth="1"/>
    <col min="7" max="7" width="10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28.85546875" bestFit="1" customWidth="1"/>
    <col min="24" max="24" width="16.425781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9.42578125" bestFit="1" customWidth="1"/>
    <col min="29" max="29" width="5.42578125" bestFit="1" customWidth="1"/>
    <col min="30" max="32" width="12.42578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37</v>
      </c>
      <c r="B2" t="s">
        <v>38</v>
      </c>
      <c r="C2" s="25">
        <v>44284</v>
      </c>
      <c r="D2" s="15">
        <v>75000</v>
      </c>
      <c r="E2" t="s">
        <v>32</v>
      </c>
      <c r="F2" t="s">
        <v>33</v>
      </c>
      <c r="G2" s="15">
        <v>75000</v>
      </c>
      <c r="H2" s="15">
        <v>36600</v>
      </c>
      <c r="I2" s="20">
        <f t="shared" ref="I2:I26" si="0">H2/G2*100</f>
        <v>48.8</v>
      </c>
      <c r="J2" s="15">
        <v>93499</v>
      </c>
      <c r="K2" s="15">
        <f t="shared" ref="K2:K26" si="1">G2-0</f>
        <v>75000</v>
      </c>
      <c r="L2" s="15">
        <v>93499</v>
      </c>
      <c r="M2" s="30">
        <v>0</v>
      </c>
      <c r="N2" s="34">
        <v>0</v>
      </c>
      <c r="O2" s="39">
        <v>10.11</v>
      </c>
      <c r="P2" s="39">
        <v>10.11</v>
      </c>
      <c r="Q2" s="15" t="e">
        <f t="shared" ref="Q2:Q26" si="2">K2/M2</f>
        <v>#DIV/0!</v>
      </c>
      <c r="R2" s="15">
        <f t="shared" ref="R2:R26" si="3">K2/O2</f>
        <v>7418.39762611276</v>
      </c>
      <c r="S2" s="44">
        <f t="shared" ref="S2:S26" si="4">K2/O2/43560</f>
        <v>0.17030297580607806</v>
      </c>
      <c r="T2" s="39">
        <v>0</v>
      </c>
      <c r="U2" s="5" t="s">
        <v>34</v>
      </c>
      <c r="V2" t="s">
        <v>39</v>
      </c>
      <c r="Y2">
        <v>0</v>
      </c>
      <c r="Z2">
        <v>0</v>
      </c>
      <c r="AA2" t="s">
        <v>35</v>
      </c>
      <c r="AC2" s="6" t="s">
        <v>40</v>
      </c>
    </row>
    <row r="3" spans="1:64" x14ac:dyDescent="0.25">
      <c r="A3" t="s">
        <v>44</v>
      </c>
      <c r="B3" t="s">
        <v>45</v>
      </c>
      <c r="C3" s="25">
        <v>44204</v>
      </c>
      <c r="D3" s="15">
        <v>85000</v>
      </c>
      <c r="E3" t="s">
        <v>32</v>
      </c>
      <c r="F3" t="s">
        <v>33</v>
      </c>
      <c r="G3" s="15">
        <v>85000</v>
      </c>
      <c r="H3" s="15">
        <v>48600</v>
      </c>
      <c r="I3" s="20">
        <f t="shared" si="0"/>
        <v>57.176470588235297</v>
      </c>
      <c r="J3" s="15">
        <v>110096</v>
      </c>
      <c r="K3" s="15">
        <f t="shared" si="1"/>
        <v>85000</v>
      </c>
      <c r="L3" s="15">
        <v>110096</v>
      </c>
      <c r="M3" s="30">
        <v>0</v>
      </c>
      <c r="N3" s="34">
        <v>0</v>
      </c>
      <c r="O3" s="39">
        <v>10.01</v>
      </c>
      <c r="P3" s="39">
        <v>10.01</v>
      </c>
      <c r="Q3" s="15" t="e">
        <f t="shared" si="2"/>
        <v>#DIV/0!</v>
      </c>
      <c r="R3" s="15">
        <f t="shared" si="3"/>
        <v>8491.5084915084917</v>
      </c>
      <c r="S3" s="44">
        <f t="shared" si="4"/>
        <v>0.19493821146713708</v>
      </c>
      <c r="T3" s="39">
        <v>0</v>
      </c>
      <c r="U3" s="5" t="s">
        <v>34</v>
      </c>
      <c r="V3" t="s">
        <v>46</v>
      </c>
      <c r="Y3">
        <v>0</v>
      </c>
      <c r="Z3">
        <v>0</v>
      </c>
      <c r="AA3" t="s">
        <v>35</v>
      </c>
      <c r="AC3" s="6" t="s">
        <v>43</v>
      </c>
    </row>
    <row r="4" spans="1:64" x14ac:dyDescent="0.25">
      <c r="A4" t="s">
        <v>47</v>
      </c>
      <c r="B4" t="s">
        <v>48</v>
      </c>
      <c r="C4" s="25">
        <v>44512</v>
      </c>
      <c r="D4" s="15">
        <v>110000</v>
      </c>
      <c r="E4" t="s">
        <v>32</v>
      </c>
      <c r="F4" t="s">
        <v>33</v>
      </c>
      <c r="G4" s="15">
        <v>110000</v>
      </c>
      <c r="H4" s="15">
        <v>46400</v>
      </c>
      <c r="I4" s="20">
        <f t="shared" si="0"/>
        <v>42.18181818181818</v>
      </c>
      <c r="J4" s="15">
        <v>100902</v>
      </c>
      <c r="K4" s="15">
        <f t="shared" si="1"/>
        <v>110000</v>
      </c>
      <c r="L4" s="15">
        <v>100902</v>
      </c>
      <c r="M4" s="30">
        <v>0</v>
      </c>
      <c r="N4" s="34">
        <v>0</v>
      </c>
      <c r="O4" s="39">
        <v>10.039999999999999</v>
      </c>
      <c r="P4" s="39">
        <v>10.039999999999999</v>
      </c>
      <c r="Q4" s="15" t="e">
        <f t="shared" si="2"/>
        <v>#DIV/0!</v>
      </c>
      <c r="R4" s="15">
        <f t="shared" si="3"/>
        <v>10956.175298804781</v>
      </c>
      <c r="S4" s="44">
        <f t="shared" si="4"/>
        <v>0.25151917582196465</v>
      </c>
      <c r="T4" s="39">
        <v>0</v>
      </c>
      <c r="U4" s="5" t="s">
        <v>34</v>
      </c>
      <c r="V4" t="s">
        <v>49</v>
      </c>
      <c r="Y4">
        <v>0</v>
      </c>
      <c r="Z4">
        <v>0</v>
      </c>
      <c r="AA4" t="s">
        <v>35</v>
      </c>
      <c r="AC4" s="6" t="s">
        <v>43</v>
      </c>
    </row>
    <row r="5" spans="1:64" x14ac:dyDescent="0.25">
      <c r="A5" t="s">
        <v>50</v>
      </c>
      <c r="B5" t="s">
        <v>48</v>
      </c>
      <c r="C5" s="25">
        <v>44368</v>
      </c>
      <c r="D5" s="15">
        <v>270000</v>
      </c>
      <c r="E5" t="s">
        <v>32</v>
      </c>
      <c r="F5" t="s">
        <v>42</v>
      </c>
      <c r="G5" s="15">
        <v>270000</v>
      </c>
      <c r="H5" s="15">
        <v>141600</v>
      </c>
      <c r="I5" s="20">
        <f t="shared" si="0"/>
        <v>52.44444444444445</v>
      </c>
      <c r="J5" s="15">
        <v>330935</v>
      </c>
      <c r="K5" s="15">
        <f t="shared" si="1"/>
        <v>270000</v>
      </c>
      <c r="L5" s="15">
        <v>330935</v>
      </c>
      <c r="M5" s="30">
        <v>0</v>
      </c>
      <c r="N5" s="34">
        <v>0</v>
      </c>
      <c r="O5" s="39">
        <v>30.14</v>
      </c>
      <c r="P5" s="39">
        <v>10.039999999999999</v>
      </c>
      <c r="Q5" s="15" t="e">
        <f t="shared" si="2"/>
        <v>#DIV/0!</v>
      </c>
      <c r="R5" s="15">
        <f t="shared" si="3"/>
        <v>8958.19508958195</v>
      </c>
      <c r="S5" s="44">
        <f t="shared" si="4"/>
        <v>0.20565186156065082</v>
      </c>
      <c r="T5" s="39">
        <v>0</v>
      </c>
      <c r="U5" s="5" t="s">
        <v>34</v>
      </c>
      <c r="V5" t="s">
        <v>51</v>
      </c>
      <c r="W5" t="s">
        <v>52</v>
      </c>
      <c r="Y5">
        <v>0</v>
      </c>
      <c r="Z5">
        <v>0</v>
      </c>
      <c r="AA5" t="s">
        <v>35</v>
      </c>
      <c r="AC5" s="6" t="s">
        <v>40</v>
      </c>
    </row>
    <row r="6" spans="1:64" x14ac:dyDescent="0.25">
      <c r="A6" t="s">
        <v>53</v>
      </c>
      <c r="B6" t="s">
        <v>48</v>
      </c>
      <c r="C6" s="25">
        <v>44368</v>
      </c>
      <c r="D6" s="15">
        <v>0</v>
      </c>
      <c r="E6" t="s">
        <v>32</v>
      </c>
      <c r="F6" t="s">
        <v>54</v>
      </c>
      <c r="G6" s="15">
        <v>0</v>
      </c>
      <c r="H6" s="15">
        <v>47200</v>
      </c>
      <c r="I6" s="20" t="e">
        <f t="shared" si="0"/>
        <v>#DIV/0!</v>
      </c>
      <c r="J6" s="15">
        <v>110331</v>
      </c>
      <c r="K6" s="15">
        <f t="shared" si="1"/>
        <v>0</v>
      </c>
      <c r="L6" s="15">
        <v>110331</v>
      </c>
      <c r="M6" s="30">
        <v>0</v>
      </c>
      <c r="N6" s="34">
        <v>0</v>
      </c>
      <c r="O6" s="39">
        <v>10.050000000000001</v>
      </c>
      <c r="P6" s="39">
        <v>10.050000000000001</v>
      </c>
      <c r="Q6" s="15" t="e">
        <f t="shared" si="2"/>
        <v>#DIV/0!</v>
      </c>
      <c r="R6" s="15">
        <f t="shared" si="3"/>
        <v>0</v>
      </c>
      <c r="S6" s="44">
        <f t="shared" si="4"/>
        <v>0</v>
      </c>
      <c r="T6" s="39">
        <v>0</v>
      </c>
      <c r="U6" s="5" t="s">
        <v>34</v>
      </c>
      <c r="V6" t="s">
        <v>51</v>
      </c>
      <c r="W6" t="s">
        <v>55</v>
      </c>
      <c r="Y6">
        <v>0</v>
      </c>
      <c r="Z6">
        <v>0</v>
      </c>
      <c r="AA6" t="s">
        <v>35</v>
      </c>
      <c r="AC6" s="6" t="s">
        <v>40</v>
      </c>
    </row>
    <row r="7" spans="1:64" x14ac:dyDescent="0.25">
      <c r="A7" t="s">
        <v>56</v>
      </c>
      <c r="B7" t="s">
        <v>48</v>
      </c>
      <c r="C7" s="25">
        <v>44368</v>
      </c>
      <c r="D7" s="15">
        <v>0</v>
      </c>
      <c r="E7" t="s">
        <v>32</v>
      </c>
      <c r="F7" t="s">
        <v>54</v>
      </c>
      <c r="G7" s="15">
        <v>0</v>
      </c>
      <c r="H7" s="15">
        <v>47200</v>
      </c>
      <c r="I7" s="20" t="e">
        <f t="shared" si="0"/>
        <v>#DIV/0!</v>
      </c>
      <c r="J7" s="15">
        <v>110331</v>
      </c>
      <c r="K7" s="15">
        <f t="shared" si="1"/>
        <v>0</v>
      </c>
      <c r="L7" s="15">
        <v>110331</v>
      </c>
      <c r="M7" s="30">
        <v>0</v>
      </c>
      <c r="N7" s="34">
        <v>0</v>
      </c>
      <c r="O7" s="39">
        <v>10.050000000000001</v>
      </c>
      <c r="P7" s="39">
        <v>10.050000000000001</v>
      </c>
      <c r="Q7" s="15" t="e">
        <f t="shared" si="2"/>
        <v>#DIV/0!</v>
      </c>
      <c r="R7" s="15">
        <f t="shared" si="3"/>
        <v>0</v>
      </c>
      <c r="S7" s="44">
        <f t="shared" si="4"/>
        <v>0</v>
      </c>
      <c r="T7" s="39">
        <v>0</v>
      </c>
      <c r="U7" s="5" t="s">
        <v>34</v>
      </c>
      <c r="V7" t="s">
        <v>51</v>
      </c>
      <c r="W7" t="s">
        <v>57</v>
      </c>
      <c r="Y7">
        <v>0</v>
      </c>
      <c r="Z7">
        <v>0</v>
      </c>
      <c r="AA7" t="s">
        <v>35</v>
      </c>
      <c r="AC7" s="6" t="s">
        <v>40</v>
      </c>
    </row>
    <row r="8" spans="1:64" x14ac:dyDescent="0.25">
      <c r="A8" t="s">
        <v>58</v>
      </c>
      <c r="B8" t="s">
        <v>59</v>
      </c>
      <c r="C8" s="25">
        <v>43997</v>
      </c>
      <c r="D8" s="15">
        <v>105000</v>
      </c>
      <c r="E8" t="s">
        <v>32</v>
      </c>
      <c r="F8" t="s">
        <v>33</v>
      </c>
      <c r="G8" s="15">
        <v>105000</v>
      </c>
      <c r="H8" s="15">
        <v>60100</v>
      </c>
      <c r="I8" s="20">
        <f t="shared" si="0"/>
        <v>57.238095238095241</v>
      </c>
      <c r="J8" s="15">
        <v>0</v>
      </c>
      <c r="K8" s="15">
        <f t="shared" si="1"/>
        <v>105000</v>
      </c>
      <c r="L8" s="15">
        <v>0</v>
      </c>
      <c r="M8" s="30">
        <v>0</v>
      </c>
      <c r="N8" s="34">
        <v>0</v>
      </c>
      <c r="O8" s="39">
        <v>10.81</v>
      </c>
      <c r="P8" s="39">
        <v>10.81</v>
      </c>
      <c r="Q8" s="15" t="e">
        <f t="shared" si="2"/>
        <v>#DIV/0!</v>
      </c>
      <c r="R8" s="15">
        <f t="shared" si="3"/>
        <v>9713.2284921369101</v>
      </c>
      <c r="S8" s="44">
        <f t="shared" si="4"/>
        <v>0.22298504343748646</v>
      </c>
      <c r="T8" s="39">
        <v>0</v>
      </c>
      <c r="U8" s="5" t="s">
        <v>34</v>
      </c>
      <c r="V8" t="s">
        <v>60</v>
      </c>
      <c r="Y8">
        <v>0</v>
      </c>
      <c r="Z8">
        <v>0</v>
      </c>
      <c r="AA8" s="7">
        <v>41918</v>
      </c>
      <c r="AC8" s="6" t="s">
        <v>43</v>
      </c>
    </row>
    <row r="9" spans="1:64" x14ac:dyDescent="0.25">
      <c r="A9" t="s">
        <v>61</v>
      </c>
      <c r="B9" t="s">
        <v>41</v>
      </c>
      <c r="C9" s="25">
        <v>44187</v>
      </c>
      <c r="D9" s="15">
        <v>121500</v>
      </c>
      <c r="E9" t="s">
        <v>32</v>
      </c>
      <c r="F9" t="s">
        <v>33</v>
      </c>
      <c r="G9" s="15">
        <v>121500</v>
      </c>
      <c r="H9" s="15">
        <v>81300</v>
      </c>
      <c r="I9" s="20">
        <f t="shared" si="0"/>
        <v>66.913580246913583</v>
      </c>
      <c r="J9" s="15">
        <v>119997</v>
      </c>
      <c r="K9" s="15">
        <f t="shared" si="1"/>
        <v>121500</v>
      </c>
      <c r="L9" s="15">
        <v>119997</v>
      </c>
      <c r="M9" s="30">
        <v>0</v>
      </c>
      <c r="N9" s="34">
        <v>0</v>
      </c>
      <c r="O9" s="39">
        <v>28.132000000000001</v>
      </c>
      <c r="P9" s="39">
        <v>28.132000000000001</v>
      </c>
      <c r="Q9" s="15" t="e">
        <f t="shared" si="2"/>
        <v>#DIV/0!</v>
      </c>
      <c r="R9" s="15">
        <f t="shared" si="3"/>
        <v>4318.9250675387457</v>
      </c>
      <c r="S9" s="44">
        <f t="shared" si="4"/>
        <v>9.9148876665260455E-2</v>
      </c>
      <c r="T9" s="39">
        <v>0</v>
      </c>
      <c r="U9" s="5" t="s">
        <v>34</v>
      </c>
      <c r="V9" t="s">
        <v>62</v>
      </c>
      <c r="Y9">
        <v>0</v>
      </c>
      <c r="Z9">
        <v>1</v>
      </c>
      <c r="AA9" s="7">
        <v>44369</v>
      </c>
      <c r="AC9" s="6" t="s">
        <v>63</v>
      </c>
    </row>
    <row r="10" spans="1:64" x14ac:dyDescent="0.25">
      <c r="A10" s="58" t="s">
        <v>64</v>
      </c>
      <c r="B10" s="58" t="s">
        <v>65</v>
      </c>
      <c r="C10" s="59">
        <v>44421</v>
      </c>
      <c r="D10" s="60">
        <v>260000</v>
      </c>
      <c r="E10" s="61" t="s">
        <v>32</v>
      </c>
      <c r="F10" s="61" t="s">
        <v>33</v>
      </c>
      <c r="G10" s="62">
        <v>260000</v>
      </c>
      <c r="H10" s="62">
        <v>104700</v>
      </c>
      <c r="I10" s="63">
        <f t="shared" si="0"/>
        <v>40.269230769230766</v>
      </c>
      <c r="J10" s="62">
        <v>201500</v>
      </c>
      <c r="K10" s="62">
        <f t="shared" si="1"/>
        <v>260000</v>
      </c>
      <c r="L10" s="62">
        <v>201500</v>
      </c>
      <c r="M10" s="64">
        <v>0</v>
      </c>
      <c r="N10" s="65">
        <v>0</v>
      </c>
      <c r="O10" s="66">
        <v>8.6999999999999993</v>
      </c>
      <c r="P10" s="66">
        <v>8.6999999999999993</v>
      </c>
      <c r="Q10" s="62" t="e">
        <f t="shared" si="2"/>
        <v>#DIV/0!</v>
      </c>
      <c r="R10" s="62">
        <f t="shared" si="3"/>
        <v>29885.057471264372</v>
      </c>
      <c r="S10" s="67">
        <f t="shared" si="4"/>
        <v>0.68606651678752006</v>
      </c>
      <c r="T10" s="66">
        <v>0</v>
      </c>
      <c r="U10" s="68" t="s">
        <v>34</v>
      </c>
      <c r="V10" t="s">
        <v>66</v>
      </c>
      <c r="Y10">
        <v>0</v>
      </c>
      <c r="Z10">
        <v>0</v>
      </c>
      <c r="AA10" s="7">
        <v>44778</v>
      </c>
      <c r="AC10" s="6" t="s">
        <v>67</v>
      </c>
    </row>
    <row r="11" spans="1:64" x14ac:dyDescent="0.25">
      <c r="A11" t="s">
        <v>68</v>
      </c>
      <c r="B11" t="s">
        <v>69</v>
      </c>
      <c r="C11" s="25">
        <v>44456</v>
      </c>
      <c r="D11" s="15">
        <v>135000</v>
      </c>
      <c r="E11" t="s">
        <v>32</v>
      </c>
      <c r="F11" t="s">
        <v>33</v>
      </c>
      <c r="G11" s="15">
        <v>135000</v>
      </c>
      <c r="H11" s="15">
        <v>62400</v>
      </c>
      <c r="I11" s="20">
        <f t="shared" si="0"/>
        <v>46.222222222222221</v>
      </c>
      <c r="J11" s="15">
        <v>145814</v>
      </c>
      <c r="K11" s="15">
        <f t="shared" si="1"/>
        <v>135000</v>
      </c>
      <c r="L11" s="15">
        <v>145814</v>
      </c>
      <c r="M11" s="30">
        <v>0</v>
      </c>
      <c r="N11" s="34">
        <v>0</v>
      </c>
      <c r="O11" s="39">
        <v>15.92</v>
      </c>
      <c r="P11" s="39">
        <v>15.92</v>
      </c>
      <c r="Q11" s="15" t="e">
        <f t="shared" si="2"/>
        <v>#DIV/0!</v>
      </c>
      <c r="R11" s="15">
        <f t="shared" si="3"/>
        <v>8479.8994974874367</v>
      </c>
      <c r="S11" s="44">
        <f t="shared" si="4"/>
        <v>0.19467170563561609</v>
      </c>
      <c r="T11" s="39">
        <v>0</v>
      </c>
      <c r="U11" s="5" t="s">
        <v>34</v>
      </c>
      <c r="V11" t="s">
        <v>70</v>
      </c>
      <c r="Y11">
        <v>0</v>
      </c>
      <c r="Z11">
        <v>0</v>
      </c>
      <c r="AA11" t="s">
        <v>35</v>
      </c>
      <c r="AC11" s="6" t="s">
        <v>43</v>
      </c>
    </row>
    <row r="12" spans="1:64" x14ac:dyDescent="0.25">
      <c r="A12" t="s">
        <v>71</v>
      </c>
      <c r="B12" t="s">
        <v>72</v>
      </c>
      <c r="C12" s="25">
        <v>44641</v>
      </c>
      <c r="D12" s="15">
        <v>399114</v>
      </c>
      <c r="E12" t="s">
        <v>32</v>
      </c>
      <c r="F12" t="s">
        <v>33</v>
      </c>
      <c r="G12" s="15">
        <v>399114</v>
      </c>
      <c r="H12" s="15">
        <v>117800</v>
      </c>
      <c r="I12" s="20">
        <f t="shared" si="0"/>
        <v>29.515376559078359</v>
      </c>
      <c r="J12" s="15">
        <v>408029</v>
      </c>
      <c r="K12" s="15">
        <f t="shared" si="1"/>
        <v>399114</v>
      </c>
      <c r="L12" s="15">
        <v>408029</v>
      </c>
      <c r="M12" s="30">
        <v>0</v>
      </c>
      <c r="N12" s="34">
        <v>0</v>
      </c>
      <c r="O12" s="39">
        <v>73.91</v>
      </c>
      <c r="P12" s="39">
        <v>0</v>
      </c>
      <c r="Q12" s="15" t="e">
        <f t="shared" si="2"/>
        <v>#DIV/0!</v>
      </c>
      <c r="R12" s="15">
        <f t="shared" si="3"/>
        <v>5400</v>
      </c>
      <c r="S12" s="44">
        <f t="shared" si="4"/>
        <v>0.12396694214876033</v>
      </c>
      <c r="T12" s="39">
        <v>0</v>
      </c>
      <c r="U12" s="5" t="s">
        <v>34</v>
      </c>
      <c r="V12" t="s">
        <v>73</v>
      </c>
      <c r="Y12">
        <v>0</v>
      </c>
      <c r="Z12">
        <v>0</v>
      </c>
      <c r="AA12" t="s">
        <v>35</v>
      </c>
      <c r="AC12" s="6" t="s">
        <v>63</v>
      </c>
    </row>
    <row r="13" spans="1:64" x14ac:dyDescent="0.25">
      <c r="A13" t="s">
        <v>74</v>
      </c>
      <c r="B13" t="s">
        <v>75</v>
      </c>
      <c r="C13" s="25">
        <v>44635</v>
      </c>
      <c r="D13" s="15">
        <v>415000</v>
      </c>
      <c r="E13" t="s">
        <v>32</v>
      </c>
      <c r="F13" t="s">
        <v>33</v>
      </c>
      <c r="G13" s="15">
        <v>415000</v>
      </c>
      <c r="H13" s="15">
        <v>116900</v>
      </c>
      <c r="I13" s="20">
        <f t="shared" si="0"/>
        <v>28.168674698795183</v>
      </c>
      <c r="J13" s="15">
        <v>724576</v>
      </c>
      <c r="K13" s="15">
        <f t="shared" si="1"/>
        <v>415000</v>
      </c>
      <c r="L13" s="15">
        <v>724576</v>
      </c>
      <c r="M13" s="30">
        <v>0</v>
      </c>
      <c r="N13" s="34">
        <v>0</v>
      </c>
      <c r="O13" s="39">
        <v>52.8</v>
      </c>
      <c r="P13" s="39">
        <v>103.4</v>
      </c>
      <c r="Q13" s="15" t="e">
        <f t="shared" si="2"/>
        <v>#DIV/0!</v>
      </c>
      <c r="R13" s="15">
        <f t="shared" si="3"/>
        <v>7859.848484848485</v>
      </c>
      <c r="S13" s="44">
        <f t="shared" si="4"/>
        <v>0.18043729304059883</v>
      </c>
      <c r="T13" s="39">
        <v>0</v>
      </c>
      <c r="U13" s="5" t="s">
        <v>34</v>
      </c>
      <c r="V13" t="s">
        <v>76</v>
      </c>
      <c r="X13" t="s">
        <v>77</v>
      </c>
      <c r="Y13">
        <v>0</v>
      </c>
      <c r="Z13">
        <v>0</v>
      </c>
      <c r="AA13" t="s">
        <v>35</v>
      </c>
      <c r="AC13" s="6" t="s">
        <v>43</v>
      </c>
    </row>
    <row r="14" spans="1:64" x14ac:dyDescent="0.25">
      <c r="A14" s="61" t="s">
        <v>78</v>
      </c>
      <c r="B14" s="61" t="s">
        <v>79</v>
      </c>
      <c r="C14" s="69">
        <v>44264</v>
      </c>
      <c r="D14" s="62">
        <v>800000</v>
      </c>
      <c r="E14" s="61" t="s">
        <v>32</v>
      </c>
      <c r="F14" s="61" t="s">
        <v>33</v>
      </c>
      <c r="G14" s="62">
        <v>800000</v>
      </c>
      <c r="H14" s="62">
        <v>537600</v>
      </c>
      <c r="I14" s="63">
        <f t="shared" si="0"/>
        <v>67.2</v>
      </c>
      <c r="J14" s="62">
        <v>904808</v>
      </c>
      <c r="K14" s="62">
        <f t="shared" si="1"/>
        <v>800000</v>
      </c>
      <c r="L14" s="62">
        <v>904808</v>
      </c>
      <c r="M14" s="64">
        <v>0</v>
      </c>
      <c r="N14" s="65">
        <v>0</v>
      </c>
      <c r="O14" s="66">
        <v>70.150000000000006</v>
      </c>
      <c r="P14" s="66">
        <v>68.150000000000006</v>
      </c>
      <c r="Q14" s="62" t="e">
        <f t="shared" si="2"/>
        <v>#DIV/0!</v>
      </c>
      <c r="R14" s="62">
        <f t="shared" si="3"/>
        <v>11404.133998574482</v>
      </c>
      <c r="S14" s="67">
        <f t="shared" si="4"/>
        <v>0.26180289252925809</v>
      </c>
      <c r="T14" s="66">
        <v>0</v>
      </c>
      <c r="U14" s="5" t="s">
        <v>34</v>
      </c>
      <c r="V14" t="s">
        <v>80</v>
      </c>
      <c r="W14" t="s">
        <v>81</v>
      </c>
      <c r="X14" t="s">
        <v>82</v>
      </c>
      <c r="Y14">
        <v>0</v>
      </c>
      <c r="Z14">
        <v>0</v>
      </c>
      <c r="AA14" s="7">
        <v>41918</v>
      </c>
      <c r="AC14" s="6" t="s">
        <v>67</v>
      </c>
    </row>
    <row r="15" spans="1:64" x14ac:dyDescent="0.25">
      <c r="A15" t="s">
        <v>83</v>
      </c>
      <c r="B15" t="s">
        <v>75</v>
      </c>
      <c r="C15" s="25">
        <v>44309</v>
      </c>
      <c r="D15" s="15">
        <v>95000</v>
      </c>
      <c r="E15" t="s">
        <v>32</v>
      </c>
      <c r="F15" t="s">
        <v>33</v>
      </c>
      <c r="G15" s="15">
        <v>95000</v>
      </c>
      <c r="H15" s="15">
        <v>48100</v>
      </c>
      <c r="I15" s="20">
        <f t="shared" si="0"/>
        <v>50.631578947368418</v>
      </c>
      <c r="J15" s="15">
        <v>101270</v>
      </c>
      <c r="K15" s="15">
        <f t="shared" si="1"/>
        <v>95000</v>
      </c>
      <c r="L15" s="15">
        <v>101270</v>
      </c>
      <c r="M15" s="30">
        <v>0</v>
      </c>
      <c r="N15" s="34">
        <v>0</v>
      </c>
      <c r="O15" s="39">
        <v>9.83</v>
      </c>
      <c r="P15" s="39">
        <v>9.83</v>
      </c>
      <c r="Q15" s="15" t="e">
        <f t="shared" si="2"/>
        <v>#DIV/0!</v>
      </c>
      <c r="R15" s="15">
        <f t="shared" si="3"/>
        <v>9664.2929806714146</v>
      </c>
      <c r="S15" s="44">
        <f t="shared" si="4"/>
        <v>0.22186163867473405</v>
      </c>
      <c r="T15" s="39">
        <v>0</v>
      </c>
      <c r="U15" s="5" t="s">
        <v>34</v>
      </c>
      <c r="V15" t="s">
        <v>84</v>
      </c>
      <c r="Y15">
        <v>0</v>
      </c>
      <c r="Z15">
        <v>0</v>
      </c>
      <c r="AA15" t="s">
        <v>35</v>
      </c>
      <c r="AC15" s="6" t="s">
        <v>40</v>
      </c>
    </row>
    <row r="16" spans="1:64" x14ac:dyDescent="0.25">
      <c r="A16" t="s">
        <v>85</v>
      </c>
      <c r="B16" t="s">
        <v>86</v>
      </c>
      <c r="C16" s="25">
        <v>43986</v>
      </c>
      <c r="D16" s="15">
        <v>90000</v>
      </c>
      <c r="E16" t="s">
        <v>32</v>
      </c>
      <c r="F16" t="s">
        <v>33</v>
      </c>
      <c r="G16" s="15">
        <v>90000</v>
      </c>
      <c r="H16" s="15">
        <v>57000</v>
      </c>
      <c r="I16" s="20">
        <f t="shared" si="0"/>
        <v>63.333333333333329</v>
      </c>
      <c r="J16" s="15">
        <v>0</v>
      </c>
      <c r="K16" s="15">
        <f t="shared" si="1"/>
        <v>90000</v>
      </c>
      <c r="L16" s="15">
        <v>0</v>
      </c>
      <c r="M16" s="30">
        <v>0</v>
      </c>
      <c r="N16" s="34">
        <v>0</v>
      </c>
      <c r="O16" s="39">
        <v>14.51</v>
      </c>
      <c r="P16" s="39">
        <v>14.51</v>
      </c>
      <c r="Q16" s="15" t="e">
        <f t="shared" si="2"/>
        <v>#DIV/0!</v>
      </c>
      <c r="R16" s="15">
        <f t="shared" si="3"/>
        <v>6202.6188835286011</v>
      </c>
      <c r="S16" s="44">
        <f t="shared" si="4"/>
        <v>0.14239253635281454</v>
      </c>
      <c r="T16" s="39">
        <v>0</v>
      </c>
      <c r="U16" s="5" t="s">
        <v>34</v>
      </c>
      <c r="V16" t="s">
        <v>87</v>
      </c>
      <c r="Y16">
        <v>0</v>
      </c>
      <c r="Z16">
        <v>0</v>
      </c>
      <c r="AA16" s="7">
        <v>41918</v>
      </c>
      <c r="AC16" s="6" t="s">
        <v>43</v>
      </c>
    </row>
    <row r="17" spans="1:32" x14ac:dyDescent="0.25">
      <c r="A17" s="50" t="s">
        <v>88</v>
      </c>
      <c r="B17" s="50" t="s">
        <v>75</v>
      </c>
      <c r="C17" s="51">
        <v>43987</v>
      </c>
      <c r="D17" s="52">
        <v>190000</v>
      </c>
      <c r="E17" s="50" t="s">
        <v>32</v>
      </c>
      <c r="F17" s="50" t="s">
        <v>33</v>
      </c>
      <c r="G17" s="52">
        <v>190000</v>
      </c>
      <c r="H17" s="52">
        <v>70000</v>
      </c>
      <c r="I17" s="53">
        <f t="shared" si="0"/>
        <v>36.84210526315789</v>
      </c>
      <c r="J17" s="52">
        <v>83429</v>
      </c>
      <c r="K17" s="52">
        <f t="shared" si="1"/>
        <v>190000</v>
      </c>
      <c r="L17" s="52">
        <v>83429</v>
      </c>
      <c r="M17" s="54">
        <v>0</v>
      </c>
      <c r="N17" s="55">
        <v>0</v>
      </c>
      <c r="O17" s="56">
        <v>20</v>
      </c>
      <c r="P17" s="56">
        <v>20</v>
      </c>
      <c r="Q17" s="52" t="e">
        <f t="shared" si="2"/>
        <v>#DIV/0!</v>
      </c>
      <c r="R17" s="52">
        <f t="shared" si="3"/>
        <v>9500</v>
      </c>
      <c r="S17" s="57">
        <f t="shared" si="4"/>
        <v>0.21808999081726355</v>
      </c>
      <c r="T17" s="56">
        <v>0</v>
      </c>
      <c r="U17" s="5" t="s">
        <v>63</v>
      </c>
      <c r="V17" t="s">
        <v>89</v>
      </c>
      <c r="X17" t="s">
        <v>77</v>
      </c>
      <c r="Y17">
        <v>0</v>
      </c>
      <c r="Z17">
        <v>0</v>
      </c>
      <c r="AA17" s="7">
        <v>42554</v>
      </c>
      <c r="AC17" s="6" t="s">
        <v>36</v>
      </c>
    </row>
    <row r="18" spans="1:32" x14ac:dyDescent="0.25">
      <c r="A18" t="s">
        <v>90</v>
      </c>
      <c r="B18" t="s">
        <v>91</v>
      </c>
      <c r="C18" s="25">
        <v>43999</v>
      </c>
      <c r="D18" s="15">
        <v>60000</v>
      </c>
      <c r="E18" t="s">
        <v>32</v>
      </c>
      <c r="F18" t="s">
        <v>33</v>
      </c>
      <c r="G18" s="15">
        <v>60000</v>
      </c>
      <c r="H18" s="15">
        <v>90100</v>
      </c>
      <c r="I18" s="20">
        <f t="shared" si="0"/>
        <v>150.16666666666666</v>
      </c>
      <c r="J18" s="15">
        <v>0</v>
      </c>
      <c r="K18" s="15">
        <f t="shared" si="1"/>
        <v>60000</v>
      </c>
      <c r="L18" s="15">
        <v>0</v>
      </c>
      <c r="M18" s="30">
        <v>0</v>
      </c>
      <c r="N18" s="34">
        <v>0</v>
      </c>
      <c r="O18" s="39">
        <v>10</v>
      </c>
      <c r="P18" s="39">
        <v>0</v>
      </c>
      <c r="Q18" s="15" t="e">
        <f t="shared" si="2"/>
        <v>#DIV/0!</v>
      </c>
      <c r="R18" s="15">
        <f t="shared" si="3"/>
        <v>6000</v>
      </c>
      <c r="S18" s="44">
        <f t="shared" si="4"/>
        <v>0.13774104683195593</v>
      </c>
      <c r="T18" s="39">
        <v>0</v>
      </c>
      <c r="U18" s="5" t="s">
        <v>34</v>
      </c>
      <c r="V18" t="s">
        <v>92</v>
      </c>
      <c r="W18" t="s">
        <v>93</v>
      </c>
      <c r="Y18">
        <v>0</v>
      </c>
      <c r="Z18">
        <v>0</v>
      </c>
      <c r="AA18" s="7">
        <v>41918</v>
      </c>
      <c r="AC18" s="6" t="s">
        <v>43</v>
      </c>
    </row>
    <row r="19" spans="1:32" x14ac:dyDescent="0.25">
      <c r="A19" t="s">
        <v>94</v>
      </c>
      <c r="B19" t="s">
        <v>91</v>
      </c>
      <c r="C19" s="25">
        <v>44306</v>
      </c>
      <c r="D19" s="15">
        <v>70370</v>
      </c>
      <c r="E19" t="s">
        <v>32</v>
      </c>
      <c r="F19" t="s">
        <v>95</v>
      </c>
      <c r="G19" s="15">
        <v>70370</v>
      </c>
      <c r="H19" s="15">
        <v>0</v>
      </c>
      <c r="I19" s="20">
        <f t="shared" si="0"/>
        <v>0</v>
      </c>
      <c r="J19" s="15">
        <v>0</v>
      </c>
      <c r="K19" s="15">
        <f t="shared" si="1"/>
        <v>70370</v>
      </c>
      <c r="L19" s="15">
        <v>0</v>
      </c>
      <c r="M19" s="30">
        <v>0</v>
      </c>
      <c r="N19" s="34">
        <v>0</v>
      </c>
      <c r="O19" s="39">
        <v>7.4770000000000003</v>
      </c>
      <c r="P19" s="39">
        <v>7.4770000000000003</v>
      </c>
      <c r="Q19" s="15" t="e">
        <f t="shared" si="2"/>
        <v>#DIV/0!</v>
      </c>
      <c r="R19" s="15">
        <f t="shared" si="3"/>
        <v>9411.5286879764608</v>
      </c>
      <c r="S19" s="44">
        <f t="shared" si="4"/>
        <v>0.2160589689618104</v>
      </c>
      <c r="T19" s="39">
        <v>0</v>
      </c>
      <c r="U19" s="5" t="s">
        <v>34</v>
      </c>
      <c r="V19" t="s">
        <v>96</v>
      </c>
      <c r="Y19">
        <v>0</v>
      </c>
      <c r="Z19">
        <v>0</v>
      </c>
      <c r="AA19" s="7">
        <v>41918</v>
      </c>
      <c r="AC19" s="6" t="s">
        <v>43</v>
      </c>
    </row>
    <row r="20" spans="1:32" x14ac:dyDescent="0.25">
      <c r="A20" t="s">
        <v>97</v>
      </c>
      <c r="B20" t="s">
        <v>98</v>
      </c>
      <c r="C20" s="25">
        <v>44047</v>
      </c>
      <c r="D20" s="15">
        <v>125000</v>
      </c>
      <c r="E20" t="s">
        <v>32</v>
      </c>
      <c r="F20" t="s">
        <v>33</v>
      </c>
      <c r="G20" s="15">
        <v>125000</v>
      </c>
      <c r="H20" s="15">
        <v>40500</v>
      </c>
      <c r="I20" s="20">
        <f t="shared" si="0"/>
        <v>32.4</v>
      </c>
      <c r="J20" s="15">
        <v>115969</v>
      </c>
      <c r="K20" s="15">
        <f t="shared" si="1"/>
        <v>125000</v>
      </c>
      <c r="L20" s="15">
        <v>115969</v>
      </c>
      <c r="M20" s="30">
        <v>0</v>
      </c>
      <c r="N20" s="34">
        <v>0</v>
      </c>
      <c r="O20" s="39">
        <v>7.2</v>
      </c>
      <c r="P20" s="39">
        <v>7.2</v>
      </c>
      <c r="Q20" s="15" t="e">
        <f t="shared" si="2"/>
        <v>#DIV/0!</v>
      </c>
      <c r="R20" s="15">
        <f t="shared" si="3"/>
        <v>17361.111111111109</v>
      </c>
      <c r="S20" s="44">
        <f t="shared" si="4"/>
        <v>0.39855626976839093</v>
      </c>
      <c r="T20" s="39">
        <v>0</v>
      </c>
      <c r="U20" s="5" t="s">
        <v>34</v>
      </c>
      <c r="V20" t="s">
        <v>99</v>
      </c>
      <c r="X20" t="s">
        <v>100</v>
      </c>
      <c r="Y20">
        <v>0</v>
      </c>
      <c r="Z20">
        <v>0</v>
      </c>
      <c r="AA20" t="s">
        <v>35</v>
      </c>
      <c r="AC20" s="6" t="s">
        <v>43</v>
      </c>
    </row>
    <row r="21" spans="1:32" x14ac:dyDescent="0.25">
      <c r="A21" t="s">
        <v>101</v>
      </c>
      <c r="B21" t="s">
        <v>102</v>
      </c>
      <c r="C21" s="25">
        <v>44181</v>
      </c>
      <c r="D21" s="15">
        <v>0</v>
      </c>
      <c r="E21" t="s">
        <v>32</v>
      </c>
      <c r="F21" t="s">
        <v>33</v>
      </c>
      <c r="G21" s="15">
        <v>0</v>
      </c>
      <c r="H21" s="15">
        <v>89600</v>
      </c>
      <c r="I21" s="20" t="e">
        <f t="shared" si="0"/>
        <v>#DIV/0!</v>
      </c>
      <c r="J21" s="15">
        <v>98760</v>
      </c>
      <c r="K21" s="15">
        <f t="shared" si="1"/>
        <v>0</v>
      </c>
      <c r="L21" s="15">
        <v>98760</v>
      </c>
      <c r="M21" s="30">
        <v>0</v>
      </c>
      <c r="N21" s="34">
        <v>0</v>
      </c>
      <c r="O21" s="39">
        <v>12.83</v>
      </c>
      <c r="P21" s="39">
        <v>12.83</v>
      </c>
      <c r="Q21" s="15" t="e">
        <f t="shared" si="2"/>
        <v>#DIV/0!</v>
      </c>
      <c r="R21" s="15">
        <f t="shared" si="3"/>
        <v>0</v>
      </c>
      <c r="S21" s="44">
        <f t="shared" si="4"/>
        <v>0</v>
      </c>
      <c r="T21" s="39">
        <v>0</v>
      </c>
      <c r="U21" s="5" t="s">
        <v>34</v>
      </c>
      <c r="V21" t="s">
        <v>103</v>
      </c>
      <c r="W21" t="s">
        <v>104</v>
      </c>
      <c r="Y21">
        <v>0</v>
      </c>
      <c r="Z21">
        <v>0</v>
      </c>
      <c r="AA21" t="s">
        <v>35</v>
      </c>
      <c r="AC21" s="6" t="s">
        <v>43</v>
      </c>
    </row>
    <row r="22" spans="1:32" x14ac:dyDescent="0.25">
      <c r="A22" t="s">
        <v>105</v>
      </c>
      <c r="B22" t="s">
        <v>106</v>
      </c>
      <c r="C22" s="25">
        <v>44054</v>
      </c>
      <c r="D22" s="15">
        <v>0</v>
      </c>
      <c r="E22" t="s">
        <v>107</v>
      </c>
      <c r="F22" t="s">
        <v>108</v>
      </c>
      <c r="G22" s="15">
        <v>0</v>
      </c>
      <c r="H22" s="15">
        <v>48900</v>
      </c>
      <c r="I22" s="20" t="e">
        <f t="shared" si="0"/>
        <v>#DIV/0!</v>
      </c>
      <c r="J22" s="15">
        <v>110732</v>
      </c>
      <c r="K22" s="15">
        <f t="shared" si="1"/>
        <v>0</v>
      </c>
      <c r="L22" s="15">
        <v>110732</v>
      </c>
      <c r="M22" s="30">
        <v>0</v>
      </c>
      <c r="N22" s="34">
        <v>0</v>
      </c>
      <c r="O22" s="39">
        <v>10.119999999999999</v>
      </c>
      <c r="P22" s="39">
        <v>10.119999999999999</v>
      </c>
      <c r="Q22" s="15" t="e">
        <f t="shared" si="2"/>
        <v>#DIV/0!</v>
      </c>
      <c r="R22" s="15">
        <f t="shared" si="3"/>
        <v>0</v>
      </c>
      <c r="S22" s="44">
        <f t="shared" si="4"/>
        <v>0</v>
      </c>
      <c r="T22" s="39">
        <v>0</v>
      </c>
      <c r="U22" s="5" t="s">
        <v>34</v>
      </c>
      <c r="V22" t="s">
        <v>109</v>
      </c>
      <c r="Y22">
        <v>0</v>
      </c>
      <c r="Z22">
        <v>0</v>
      </c>
      <c r="AA22" t="s">
        <v>35</v>
      </c>
      <c r="AC22" s="6" t="s">
        <v>43</v>
      </c>
    </row>
    <row r="23" spans="1:32" x14ac:dyDescent="0.25">
      <c r="A23" t="s">
        <v>105</v>
      </c>
      <c r="B23" t="s">
        <v>106</v>
      </c>
      <c r="C23" s="25">
        <v>44054</v>
      </c>
      <c r="D23" s="15">
        <v>160000</v>
      </c>
      <c r="E23" t="s">
        <v>32</v>
      </c>
      <c r="F23" t="s">
        <v>33</v>
      </c>
      <c r="G23" s="15">
        <v>160000</v>
      </c>
      <c r="H23" s="15">
        <v>48900</v>
      </c>
      <c r="I23" s="20">
        <f t="shared" si="0"/>
        <v>30.562499999999996</v>
      </c>
      <c r="J23" s="15">
        <v>110732</v>
      </c>
      <c r="K23" s="15">
        <f t="shared" si="1"/>
        <v>160000</v>
      </c>
      <c r="L23" s="15">
        <v>110732</v>
      </c>
      <c r="M23" s="30">
        <v>0</v>
      </c>
      <c r="N23" s="34">
        <v>0</v>
      </c>
      <c r="O23" s="39">
        <v>10.119999999999999</v>
      </c>
      <c r="P23" s="39">
        <v>10.119999999999999</v>
      </c>
      <c r="Q23" s="15" t="e">
        <f t="shared" si="2"/>
        <v>#DIV/0!</v>
      </c>
      <c r="R23" s="15">
        <f t="shared" si="3"/>
        <v>15810.276679841898</v>
      </c>
      <c r="S23" s="44">
        <f t="shared" si="4"/>
        <v>0.3629540100973806</v>
      </c>
      <c r="T23" s="39">
        <v>0</v>
      </c>
      <c r="U23" s="5" t="s">
        <v>34</v>
      </c>
      <c r="V23" t="s">
        <v>110</v>
      </c>
      <c r="Y23">
        <v>0</v>
      </c>
      <c r="Z23">
        <v>0</v>
      </c>
      <c r="AA23" t="s">
        <v>35</v>
      </c>
      <c r="AC23" s="6" t="s">
        <v>43</v>
      </c>
    </row>
    <row r="24" spans="1:32" x14ac:dyDescent="0.25">
      <c r="A24" s="61" t="s">
        <v>111</v>
      </c>
      <c r="B24" s="61" t="s">
        <v>75</v>
      </c>
      <c r="C24" s="69">
        <v>44026</v>
      </c>
      <c r="D24" s="62">
        <v>385000</v>
      </c>
      <c r="E24" s="61" t="s">
        <v>32</v>
      </c>
      <c r="F24" s="61" t="s">
        <v>33</v>
      </c>
      <c r="G24" s="62">
        <v>385000</v>
      </c>
      <c r="H24" s="62">
        <v>270900</v>
      </c>
      <c r="I24" s="63">
        <f t="shared" si="0"/>
        <v>70.36363636363636</v>
      </c>
      <c r="J24" s="62">
        <v>654966</v>
      </c>
      <c r="K24" s="62">
        <f t="shared" si="1"/>
        <v>385000</v>
      </c>
      <c r="L24" s="62">
        <v>654966</v>
      </c>
      <c r="M24" s="64">
        <v>0</v>
      </c>
      <c r="N24" s="65">
        <v>0</v>
      </c>
      <c r="O24" s="66">
        <v>73.55</v>
      </c>
      <c r="P24" s="66">
        <v>73.546000000000006</v>
      </c>
      <c r="Q24" s="62" t="e">
        <f t="shared" si="2"/>
        <v>#DIV/0!</v>
      </c>
      <c r="R24" s="62">
        <f t="shared" si="3"/>
        <v>5234.5343303874915</v>
      </c>
      <c r="S24" s="44">
        <f t="shared" si="4"/>
        <v>0.12016837305756409</v>
      </c>
      <c r="T24" s="39">
        <v>0</v>
      </c>
      <c r="U24" s="5" t="s">
        <v>34</v>
      </c>
      <c r="V24" t="s">
        <v>112</v>
      </c>
      <c r="X24" t="s">
        <v>82</v>
      </c>
      <c r="Y24">
        <v>1</v>
      </c>
      <c r="Z24">
        <v>0</v>
      </c>
      <c r="AA24" s="7">
        <v>44507</v>
      </c>
      <c r="AC24" s="6" t="s">
        <v>113</v>
      </c>
    </row>
    <row r="25" spans="1:32" x14ac:dyDescent="0.25">
      <c r="A25" t="s">
        <v>114</v>
      </c>
      <c r="B25" t="s">
        <v>115</v>
      </c>
      <c r="C25" s="25">
        <v>44438</v>
      </c>
      <c r="D25" s="15">
        <v>240000</v>
      </c>
      <c r="E25" t="s">
        <v>32</v>
      </c>
      <c r="F25" t="s">
        <v>33</v>
      </c>
      <c r="G25" s="15">
        <v>240000</v>
      </c>
      <c r="H25" s="15">
        <v>90800</v>
      </c>
      <c r="I25" s="20">
        <f t="shared" si="0"/>
        <v>37.833333333333336</v>
      </c>
      <c r="J25" s="15">
        <v>0</v>
      </c>
      <c r="K25" s="15">
        <f t="shared" si="1"/>
        <v>240000</v>
      </c>
      <c r="L25" s="15">
        <v>0</v>
      </c>
      <c r="M25" s="30">
        <v>0</v>
      </c>
      <c r="N25" s="34">
        <v>0</v>
      </c>
      <c r="O25" s="39">
        <v>19</v>
      </c>
      <c r="P25" s="39">
        <v>19</v>
      </c>
      <c r="Q25" s="15" t="e">
        <f t="shared" si="2"/>
        <v>#DIV/0!</v>
      </c>
      <c r="R25" s="15">
        <f t="shared" si="3"/>
        <v>12631.578947368422</v>
      </c>
      <c r="S25" s="44">
        <f t="shared" si="4"/>
        <v>0.28998115122517037</v>
      </c>
      <c r="T25" s="39">
        <v>0</v>
      </c>
      <c r="U25" s="5" t="s">
        <v>34</v>
      </c>
      <c r="V25" t="s">
        <v>116</v>
      </c>
      <c r="Y25">
        <v>0</v>
      </c>
      <c r="Z25">
        <v>0</v>
      </c>
      <c r="AA25" s="7">
        <v>41918</v>
      </c>
      <c r="AC25" s="6" t="s">
        <v>43</v>
      </c>
    </row>
    <row r="26" spans="1:32" ht="15.75" thickBot="1" x14ac:dyDescent="0.3">
      <c r="A26" t="s">
        <v>114</v>
      </c>
      <c r="B26" t="s">
        <v>115</v>
      </c>
      <c r="C26" s="25">
        <v>44487</v>
      </c>
      <c r="D26" s="15">
        <v>0</v>
      </c>
      <c r="E26" t="s">
        <v>32</v>
      </c>
      <c r="F26" t="s">
        <v>108</v>
      </c>
      <c r="G26" s="15">
        <v>0</v>
      </c>
      <c r="H26" s="15">
        <v>90800</v>
      </c>
      <c r="I26" s="20" t="e">
        <f t="shared" si="0"/>
        <v>#DIV/0!</v>
      </c>
      <c r="J26" s="15">
        <v>0</v>
      </c>
      <c r="K26" s="15">
        <f t="shared" si="1"/>
        <v>0</v>
      </c>
      <c r="L26" s="15">
        <v>0</v>
      </c>
      <c r="M26" s="30">
        <v>0</v>
      </c>
      <c r="N26" s="34">
        <v>0</v>
      </c>
      <c r="O26" s="39">
        <v>19</v>
      </c>
      <c r="P26" s="39">
        <v>19</v>
      </c>
      <c r="Q26" s="15" t="e">
        <f t="shared" si="2"/>
        <v>#DIV/0!</v>
      </c>
      <c r="R26" s="15">
        <f t="shared" si="3"/>
        <v>0</v>
      </c>
      <c r="S26" s="44">
        <f t="shared" si="4"/>
        <v>0</v>
      </c>
      <c r="T26" s="39">
        <v>0</v>
      </c>
      <c r="U26" s="5" t="s">
        <v>34</v>
      </c>
      <c r="V26" t="s">
        <v>117</v>
      </c>
      <c r="Y26">
        <v>0</v>
      </c>
      <c r="Z26">
        <v>0</v>
      </c>
      <c r="AA26" s="7">
        <v>41918</v>
      </c>
      <c r="AC26" s="6" t="s">
        <v>43</v>
      </c>
    </row>
    <row r="27" spans="1:32" ht="15.75" thickTop="1" x14ac:dyDescent="0.25">
      <c r="A27" s="8"/>
      <c r="B27" s="8"/>
      <c r="C27" s="26" t="s">
        <v>118</v>
      </c>
      <c r="D27" s="16">
        <f>+SUM(D2:D26)</f>
        <v>4190984</v>
      </c>
      <c r="E27" s="8"/>
      <c r="F27" s="8"/>
      <c r="G27" s="16">
        <f>+SUM(G2:G26)</f>
        <v>4190984</v>
      </c>
      <c r="H27" s="16">
        <f>+SUM(H2:H26)</f>
        <v>2394000</v>
      </c>
      <c r="I27" s="21"/>
      <c r="J27" s="16">
        <f>+SUM(J2:J26)</f>
        <v>4636676</v>
      </c>
      <c r="K27" s="16">
        <f>+SUM(K2:K26)</f>
        <v>4190984</v>
      </c>
      <c r="L27" s="16">
        <f>+SUM(L2:L26)</f>
        <v>4636676</v>
      </c>
      <c r="M27" s="31">
        <f>+SUM(M2:M26)</f>
        <v>0</v>
      </c>
      <c r="N27" s="35"/>
      <c r="O27" s="40">
        <f>+SUM(O2:O26)</f>
        <v>554.45899999999995</v>
      </c>
      <c r="P27" s="40">
        <f>+SUM(P2:P26)</f>
        <v>499.04499999999996</v>
      </c>
      <c r="Q27" s="16"/>
      <c r="R27" s="16"/>
      <c r="S27" s="45"/>
      <c r="T27" s="40"/>
      <c r="U27" s="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x14ac:dyDescent="0.25">
      <c r="A28" s="10"/>
      <c r="B28" s="10"/>
      <c r="C28" s="27"/>
      <c r="D28" s="17"/>
      <c r="E28" s="10"/>
      <c r="F28" s="10"/>
      <c r="G28" s="17"/>
      <c r="H28" s="17" t="s">
        <v>119</v>
      </c>
      <c r="I28" s="22">
        <f>H27/G27*100</f>
        <v>57.122623231202986</v>
      </c>
      <c r="J28" s="17"/>
      <c r="K28" s="17"/>
      <c r="L28" s="17" t="s">
        <v>120</v>
      </c>
      <c r="M28" s="32"/>
      <c r="N28" s="36"/>
      <c r="O28" s="41" t="s">
        <v>120</v>
      </c>
      <c r="P28" s="41"/>
      <c r="Q28" s="17"/>
      <c r="R28" s="17" t="s">
        <v>120</v>
      </c>
      <c r="S28" s="46"/>
      <c r="T28" s="41"/>
      <c r="U28" s="11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</row>
    <row r="29" spans="1:32" x14ac:dyDescent="0.25">
      <c r="A29" s="12"/>
      <c r="B29" s="12"/>
      <c r="C29" s="28"/>
      <c r="D29" s="18"/>
      <c r="E29" s="12"/>
      <c r="F29" s="12"/>
      <c r="G29" s="18"/>
      <c r="H29" s="18" t="s">
        <v>121</v>
      </c>
      <c r="I29" s="23" t="e">
        <f>STDEV(I2:I26)</f>
        <v>#DIV/0!</v>
      </c>
      <c r="J29" s="18"/>
      <c r="K29" s="18"/>
      <c r="L29" s="18" t="s">
        <v>122</v>
      </c>
      <c r="M29" s="48" t="e">
        <f>K27/M27</f>
        <v>#DIV/0!</v>
      </c>
      <c r="N29" s="37"/>
      <c r="O29" s="42" t="s">
        <v>123</v>
      </c>
      <c r="P29" s="42">
        <f>K27/O27</f>
        <v>7558.6905433945531</v>
      </c>
      <c r="Q29" s="18"/>
      <c r="R29" s="18" t="s">
        <v>124</v>
      </c>
      <c r="S29" s="47">
        <f>K27/O27/43560</f>
        <v>0.17352365802099526</v>
      </c>
      <c r="T29" s="42"/>
      <c r="U29" s="13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2" spans="1:32" x14ac:dyDescent="0.25">
      <c r="A32" t="s">
        <v>126</v>
      </c>
    </row>
  </sheetData>
  <conditionalFormatting sqref="A2:AF26">
    <cfRule type="expression" dxfId="5" priority="1" stopIfTrue="1">
      <formula>MOD(ROW(),4)&gt;1</formula>
    </cfRule>
    <cfRule type="expression" dxfId="4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2"/>
  <sheetViews>
    <sheetView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P7" sqref="P7"/>
    </sheetView>
  </sheetViews>
  <sheetFormatPr defaultRowHeight="15" x14ac:dyDescent="0.25"/>
  <cols>
    <col min="1" max="1" width="14.28515625" bestFit="1" customWidth="1"/>
    <col min="2" max="2" width="23.85546875" bestFit="1" customWidth="1"/>
    <col min="3" max="3" width="9.28515625" style="25" bestFit="1" customWidth="1"/>
    <col min="4" max="4" width="10.85546875" style="15" bestFit="1" customWidth="1"/>
    <col min="5" max="5" width="5.5703125" bestFit="1" customWidth="1"/>
    <col min="6" max="6" width="30.140625" bestFit="1" customWidth="1"/>
    <col min="7" max="7" width="10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28.85546875" bestFit="1" customWidth="1"/>
    <col min="24" max="24" width="16.425781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9.42578125" bestFit="1" customWidth="1"/>
    <col min="29" max="29" width="5.42578125" bestFit="1" customWidth="1"/>
    <col min="30" max="32" width="12.42578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50</v>
      </c>
      <c r="B2" t="s">
        <v>48</v>
      </c>
      <c r="C2" s="25">
        <v>44368</v>
      </c>
      <c r="D2" s="15">
        <v>270000</v>
      </c>
      <c r="E2" t="s">
        <v>32</v>
      </c>
      <c r="F2" t="s">
        <v>42</v>
      </c>
      <c r="G2" s="15">
        <v>270000</v>
      </c>
      <c r="H2" s="15">
        <v>141600</v>
      </c>
      <c r="I2" s="20">
        <f t="shared" ref="I2:I9" si="0">H2/G2*100</f>
        <v>52.44444444444445</v>
      </c>
      <c r="J2" s="15">
        <v>330935</v>
      </c>
      <c r="K2" s="15">
        <f t="shared" ref="K2:K9" si="1">G2-0</f>
        <v>270000</v>
      </c>
      <c r="L2" s="15">
        <v>330935</v>
      </c>
      <c r="M2" s="30">
        <v>0</v>
      </c>
      <c r="N2" s="34">
        <v>0</v>
      </c>
      <c r="O2" s="39">
        <v>30.14</v>
      </c>
      <c r="P2" s="39">
        <v>10.039999999999999</v>
      </c>
      <c r="Q2" s="15" t="e">
        <f t="shared" ref="Q2:Q9" si="2">K2/M2</f>
        <v>#DIV/0!</v>
      </c>
      <c r="R2" s="15">
        <f t="shared" ref="R2:R9" si="3">K2/O2</f>
        <v>8958.19508958195</v>
      </c>
      <c r="S2" s="44">
        <f t="shared" ref="S2:S9" si="4">K2/O2/43560</f>
        <v>0.20565186156065082</v>
      </c>
      <c r="T2" s="39">
        <v>0</v>
      </c>
      <c r="U2" s="5" t="s">
        <v>34</v>
      </c>
      <c r="V2" t="s">
        <v>51</v>
      </c>
      <c r="W2" t="s">
        <v>52</v>
      </c>
      <c r="Y2">
        <v>0</v>
      </c>
      <c r="Z2">
        <v>0</v>
      </c>
      <c r="AA2" t="s">
        <v>35</v>
      </c>
      <c r="AC2" s="6" t="s">
        <v>40</v>
      </c>
    </row>
    <row r="3" spans="1:64" x14ac:dyDescent="0.25">
      <c r="A3" s="58" t="s">
        <v>64</v>
      </c>
      <c r="B3" s="58" t="s">
        <v>65</v>
      </c>
      <c r="C3" s="59">
        <v>44421</v>
      </c>
      <c r="D3" s="60">
        <v>260000</v>
      </c>
      <c r="E3" s="61" t="s">
        <v>32</v>
      </c>
      <c r="F3" s="61" t="s">
        <v>33</v>
      </c>
      <c r="G3" s="62">
        <v>260000</v>
      </c>
      <c r="H3" s="62">
        <v>104700</v>
      </c>
      <c r="I3" s="63">
        <f t="shared" si="0"/>
        <v>40.269230769230766</v>
      </c>
      <c r="J3" s="62">
        <v>201500</v>
      </c>
      <c r="K3" s="62">
        <f t="shared" si="1"/>
        <v>260000</v>
      </c>
      <c r="L3" s="62">
        <v>201500</v>
      </c>
      <c r="M3" s="64">
        <v>0</v>
      </c>
      <c r="N3" s="65">
        <v>0</v>
      </c>
      <c r="O3" s="66">
        <v>8.6999999999999993</v>
      </c>
      <c r="P3" s="66">
        <v>8.6999999999999993</v>
      </c>
      <c r="Q3" s="62" t="e">
        <f t="shared" si="2"/>
        <v>#DIV/0!</v>
      </c>
      <c r="R3" s="62">
        <f t="shared" si="3"/>
        <v>29885.057471264372</v>
      </c>
      <c r="S3" s="67">
        <f t="shared" si="4"/>
        <v>0.68606651678752006</v>
      </c>
      <c r="T3" s="66">
        <v>0</v>
      </c>
      <c r="U3" s="68" t="s">
        <v>34</v>
      </c>
      <c r="V3" t="s">
        <v>66</v>
      </c>
      <c r="Y3">
        <v>0</v>
      </c>
      <c r="Z3">
        <v>0</v>
      </c>
      <c r="AA3" s="7">
        <v>44778</v>
      </c>
      <c r="AC3" s="6" t="s">
        <v>67</v>
      </c>
    </row>
    <row r="4" spans="1:64" x14ac:dyDescent="0.25">
      <c r="A4" t="s">
        <v>68</v>
      </c>
      <c r="B4" t="s">
        <v>69</v>
      </c>
      <c r="C4" s="25">
        <v>44456</v>
      </c>
      <c r="D4" s="15">
        <v>135000</v>
      </c>
      <c r="E4" t="s">
        <v>32</v>
      </c>
      <c r="F4" t="s">
        <v>33</v>
      </c>
      <c r="G4" s="15">
        <v>135000</v>
      </c>
      <c r="H4" s="15">
        <v>62400</v>
      </c>
      <c r="I4" s="20">
        <f t="shared" si="0"/>
        <v>46.222222222222221</v>
      </c>
      <c r="J4" s="15">
        <v>145814</v>
      </c>
      <c r="K4" s="15">
        <f t="shared" si="1"/>
        <v>135000</v>
      </c>
      <c r="L4" s="15">
        <v>145814</v>
      </c>
      <c r="M4" s="30">
        <v>0</v>
      </c>
      <c r="N4" s="34">
        <v>0</v>
      </c>
      <c r="O4" s="39">
        <v>15.92</v>
      </c>
      <c r="P4" s="39">
        <v>15.92</v>
      </c>
      <c r="Q4" s="15" t="e">
        <f t="shared" si="2"/>
        <v>#DIV/0!</v>
      </c>
      <c r="R4" s="15">
        <f t="shared" si="3"/>
        <v>8479.8994974874367</v>
      </c>
      <c r="S4" s="44">
        <f t="shared" si="4"/>
        <v>0.19467170563561609</v>
      </c>
      <c r="T4" s="39">
        <v>0</v>
      </c>
      <c r="U4" s="5" t="s">
        <v>34</v>
      </c>
      <c r="V4" t="s">
        <v>70</v>
      </c>
      <c r="Y4">
        <v>0</v>
      </c>
      <c r="Z4">
        <v>0</v>
      </c>
      <c r="AA4" t="s">
        <v>35</v>
      </c>
      <c r="AC4" s="6" t="s">
        <v>43</v>
      </c>
    </row>
    <row r="5" spans="1:64" x14ac:dyDescent="0.25">
      <c r="A5" t="s">
        <v>74</v>
      </c>
      <c r="B5" t="s">
        <v>75</v>
      </c>
      <c r="C5" s="25">
        <v>44635</v>
      </c>
      <c r="D5" s="15">
        <v>415000</v>
      </c>
      <c r="E5" t="s">
        <v>32</v>
      </c>
      <c r="F5" t="s">
        <v>33</v>
      </c>
      <c r="G5" s="15">
        <v>415000</v>
      </c>
      <c r="H5" s="15">
        <v>116900</v>
      </c>
      <c r="I5" s="20">
        <f t="shared" si="0"/>
        <v>28.168674698795183</v>
      </c>
      <c r="J5" s="15">
        <v>724576</v>
      </c>
      <c r="K5" s="15">
        <f t="shared" si="1"/>
        <v>415000</v>
      </c>
      <c r="L5" s="15">
        <v>724576</v>
      </c>
      <c r="M5" s="30">
        <v>0</v>
      </c>
      <c r="N5" s="34">
        <v>0</v>
      </c>
      <c r="O5" s="39">
        <v>52.8</v>
      </c>
      <c r="P5" s="39">
        <v>103.4</v>
      </c>
      <c r="Q5" s="15" t="e">
        <f t="shared" si="2"/>
        <v>#DIV/0!</v>
      </c>
      <c r="R5" s="15">
        <f t="shared" si="3"/>
        <v>7859.848484848485</v>
      </c>
      <c r="S5" s="44">
        <f t="shared" si="4"/>
        <v>0.18043729304059883</v>
      </c>
      <c r="T5" s="39">
        <v>0</v>
      </c>
      <c r="U5" s="5" t="s">
        <v>34</v>
      </c>
      <c r="V5" t="s">
        <v>76</v>
      </c>
      <c r="X5" t="s">
        <v>77</v>
      </c>
      <c r="Y5">
        <v>0</v>
      </c>
      <c r="Z5">
        <v>0</v>
      </c>
      <c r="AA5" t="s">
        <v>35</v>
      </c>
      <c r="AC5" s="6" t="s">
        <v>43</v>
      </c>
    </row>
    <row r="6" spans="1:64" x14ac:dyDescent="0.25">
      <c r="A6" s="61" t="s">
        <v>78</v>
      </c>
      <c r="B6" s="61" t="s">
        <v>79</v>
      </c>
      <c r="C6" s="69">
        <v>44264</v>
      </c>
      <c r="D6" s="62">
        <v>800000</v>
      </c>
      <c r="E6" s="61" t="s">
        <v>32</v>
      </c>
      <c r="F6" s="61" t="s">
        <v>33</v>
      </c>
      <c r="G6" s="62">
        <v>800000</v>
      </c>
      <c r="H6" s="62">
        <v>537600</v>
      </c>
      <c r="I6" s="63">
        <f t="shared" si="0"/>
        <v>67.2</v>
      </c>
      <c r="J6" s="62">
        <v>904808</v>
      </c>
      <c r="K6" s="62">
        <f t="shared" si="1"/>
        <v>800000</v>
      </c>
      <c r="L6" s="62">
        <v>904808</v>
      </c>
      <c r="M6" s="64">
        <v>0</v>
      </c>
      <c r="N6" s="65">
        <v>0</v>
      </c>
      <c r="O6" s="66">
        <v>70.150000000000006</v>
      </c>
      <c r="P6" s="66">
        <v>68.150000000000006</v>
      </c>
      <c r="Q6" s="62" t="e">
        <f t="shared" si="2"/>
        <v>#DIV/0!</v>
      </c>
      <c r="R6" s="62">
        <f t="shared" si="3"/>
        <v>11404.133998574482</v>
      </c>
      <c r="S6" s="67">
        <f t="shared" si="4"/>
        <v>0.26180289252925809</v>
      </c>
      <c r="T6" s="66">
        <v>0</v>
      </c>
      <c r="U6" s="5" t="s">
        <v>34</v>
      </c>
      <c r="V6" t="s">
        <v>80</v>
      </c>
      <c r="W6" t="s">
        <v>81</v>
      </c>
      <c r="X6" t="s">
        <v>82</v>
      </c>
      <c r="Y6">
        <v>0</v>
      </c>
      <c r="Z6">
        <v>0</v>
      </c>
      <c r="AA6" s="7">
        <v>41918</v>
      </c>
      <c r="AC6" s="6" t="s">
        <v>67</v>
      </c>
    </row>
    <row r="7" spans="1:64" x14ac:dyDescent="0.25">
      <c r="A7" s="50" t="s">
        <v>88</v>
      </c>
      <c r="B7" s="50" t="s">
        <v>75</v>
      </c>
      <c r="C7" s="51">
        <v>43987</v>
      </c>
      <c r="D7" s="52">
        <v>190000</v>
      </c>
      <c r="E7" s="50" t="s">
        <v>32</v>
      </c>
      <c r="F7" s="50" t="s">
        <v>33</v>
      </c>
      <c r="G7" s="52">
        <v>190000</v>
      </c>
      <c r="H7" s="52">
        <v>70000</v>
      </c>
      <c r="I7" s="53">
        <f t="shared" si="0"/>
        <v>36.84210526315789</v>
      </c>
      <c r="J7" s="52">
        <v>83429</v>
      </c>
      <c r="K7" s="52">
        <f t="shared" si="1"/>
        <v>190000</v>
      </c>
      <c r="L7" s="52">
        <v>83429</v>
      </c>
      <c r="M7" s="54">
        <v>0</v>
      </c>
      <c r="N7" s="55">
        <v>0</v>
      </c>
      <c r="O7" s="56">
        <v>20</v>
      </c>
      <c r="P7" s="56">
        <v>20</v>
      </c>
      <c r="Q7" s="52" t="e">
        <f t="shared" si="2"/>
        <v>#DIV/0!</v>
      </c>
      <c r="R7" s="52">
        <f t="shared" si="3"/>
        <v>9500</v>
      </c>
      <c r="S7" s="57">
        <f t="shared" si="4"/>
        <v>0.21808999081726355</v>
      </c>
      <c r="T7" s="56">
        <v>0</v>
      </c>
      <c r="U7" s="5" t="s">
        <v>63</v>
      </c>
      <c r="V7" t="s">
        <v>89</v>
      </c>
      <c r="X7" t="s">
        <v>77</v>
      </c>
      <c r="Y7">
        <v>0</v>
      </c>
      <c r="Z7">
        <v>0</v>
      </c>
      <c r="AA7" s="7">
        <v>42554</v>
      </c>
      <c r="AC7" s="6" t="s">
        <v>36</v>
      </c>
    </row>
    <row r="8" spans="1:64" x14ac:dyDescent="0.25">
      <c r="A8" s="61" t="s">
        <v>111</v>
      </c>
      <c r="B8" s="61" t="s">
        <v>75</v>
      </c>
      <c r="C8" s="69">
        <v>44026</v>
      </c>
      <c r="D8" s="62">
        <v>385000</v>
      </c>
      <c r="E8" s="61" t="s">
        <v>32</v>
      </c>
      <c r="F8" s="61" t="s">
        <v>33</v>
      </c>
      <c r="G8" s="62">
        <v>385000</v>
      </c>
      <c r="H8" s="62">
        <v>270900</v>
      </c>
      <c r="I8" s="63">
        <f t="shared" si="0"/>
        <v>70.36363636363636</v>
      </c>
      <c r="J8" s="62">
        <v>654966</v>
      </c>
      <c r="K8" s="62">
        <f t="shared" si="1"/>
        <v>385000</v>
      </c>
      <c r="L8" s="62">
        <v>654966</v>
      </c>
      <c r="M8" s="64">
        <v>0</v>
      </c>
      <c r="N8" s="65">
        <v>0</v>
      </c>
      <c r="O8" s="66">
        <v>73.55</v>
      </c>
      <c r="P8" s="66">
        <v>73.546000000000006</v>
      </c>
      <c r="Q8" s="62" t="e">
        <f t="shared" si="2"/>
        <v>#DIV/0!</v>
      </c>
      <c r="R8" s="62">
        <f t="shared" si="3"/>
        <v>5234.5343303874915</v>
      </c>
      <c r="S8" s="44">
        <f t="shared" si="4"/>
        <v>0.12016837305756409</v>
      </c>
      <c r="T8" s="39">
        <v>0</v>
      </c>
      <c r="U8" s="5" t="s">
        <v>34</v>
      </c>
      <c r="V8" t="s">
        <v>112</v>
      </c>
      <c r="X8" t="s">
        <v>82</v>
      </c>
      <c r="Y8">
        <v>1</v>
      </c>
      <c r="Z8">
        <v>0</v>
      </c>
      <c r="AA8" s="7">
        <v>44507</v>
      </c>
      <c r="AC8" s="6" t="s">
        <v>113</v>
      </c>
    </row>
    <row r="9" spans="1:64" ht="15.75" thickBot="1" x14ac:dyDescent="0.3">
      <c r="A9" t="s">
        <v>114</v>
      </c>
      <c r="B9" t="s">
        <v>115</v>
      </c>
      <c r="C9" s="25">
        <v>44438</v>
      </c>
      <c r="D9" s="15">
        <v>240000</v>
      </c>
      <c r="E9" t="s">
        <v>32</v>
      </c>
      <c r="F9" t="s">
        <v>33</v>
      </c>
      <c r="G9" s="15">
        <v>240000</v>
      </c>
      <c r="H9" s="15">
        <v>90800</v>
      </c>
      <c r="I9" s="20">
        <f t="shared" si="0"/>
        <v>37.833333333333336</v>
      </c>
      <c r="J9" s="15">
        <v>0</v>
      </c>
      <c r="K9" s="15">
        <f t="shared" si="1"/>
        <v>240000</v>
      </c>
      <c r="L9" s="15">
        <v>0</v>
      </c>
      <c r="M9" s="30">
        <v>0</v>
      </c>
      <c r="N9" s="34">
        <v>0</v>
      </c>
      <c r="O9" s="39">
        <v>19</v>
      </c>
      <c r="P9" s="39">
        <v>19</v>
      </c>
      <c r="Q9" s="15" t="e">
        <f t="shared" si="2"/>
        <v>#DIV/0!</v>
      </c>
      <c r="R9" s="15">
        <f t="shared" si="3"/>
        <v>12631.578947368422</v>
      </c>
      <c r="S9" s="44">
        <f t="shared" si="4"/>
        <v>0.28998115122517037</v>
      </c>
      <c r="T9" s="39">
        <v>0</v>
      </c>
      <c r="U9" s="5" t="s">
        <v>34</v>
      </c>
      <c r="V9" t="s">
        <v>116</v>
      </c>
      <c r="Y9">
        <v>0</v>
      </c>
      <c r="Z9">
        <v>0</v>
      </c>
      <c r="AA9" s="7">
        <v>41918</v>
      </c>
      <c r="AC9" s="6" t="s">
        <v>43</v>
      </c>
    </row>
    <row r="10" spans="1:64" ht="15.75" thickTop="1" x14ac:dyDescent="0.25">
      <c r="A10" s="8"/>
      <c r="B10" s="8"/>
      <c r="C10" s="26" t="s">
        <v>118</v>
      </c>
      <c r="D10" s="16">
        <f>+SUM(D2:D9)</f>
        <v>2695000</v>
      </c>
      <c r="E10" s="8"/>
      <c r="F10" s="8"/>
      <c r="G10" s="16">
        <f>+SUM(G2:G9)</f>
        <v>2695000</v>
      </c>
      <c r="H10" s="16">
        <f>+SUM(H2:H9)</f>
        <v>1394900</v>
      </c>
      <c r="I10" s="21"/>
      <c r="J10" s="16">
        <f>+SUM(J2:J9)</f>
        <v>3046028</v>
      </c>
      <c r="K10" s="16">
        <f>+SUM(K2:K9)</f>
        <v>2695000</v>
      </c>
      <c r="L10" s="16">
        <f>+SUM(L2:L9)</f>
        <v>3046028</v>
      </c>
      <c r="M10" s="31">
        <f>+SUM(M2:M9)</f>
        <v>0</v>
      </c>
      <c r="N10" s="35"/>
      <c r="O10" s="40">
        <f>+SUM(O2:O9)</f>
        <v>290.26</v>
      </c>
      <c r="P10" s="40">
        <f>+SUM(P2:P9)</f>
        <v>318.75600000000003</v>
      </c>
      <c r="Q10" s="16"/>
      <c r="R10" s="16"/>
      <c r="S10" s="45"/>
      <c r="T10" s="40"/>
      <c r="U10" s="9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64" x14ac:dyDescent="0.25">
      <c r="A11" s="10"/>
      <c r="B11" s="10"/>
      <c r="C11" s="27"/>
      <c r="D11" s="17"/>
      <c r="E11" s="10"/>
      <c r="F11" s="10"/>
      <c r="G11" s="17"/>
      <c r="H11" s="17" t="s">
        <v>119</v>
      </c>
      <c r="I11" s="22">
        <f>H10/G10*100</f>
        <v>51.758812615955478</v>
      </c>
      <c r="J11" s="17"/>
      <c r="K11" s="17"/>
      <c r="L11" s="17" t="s">
        <v>120</v>
      </c>
      <c r="M11" s="32"/>
      <c r="N11" s="36"/>
      <c r="O11" s="41" t="s">
        <v>120</v>
      </c>
      <c r="P11" s="41"/>
      <c r="Q11" s="17"/>
      <c r="R11" s="17" t="s">
        <v>120</v>
      </c>
      <c r="S11" s="46"/>
      <c r="T11" s="41"/>
      <c r="U11" s="11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64" x14ac:dyDescent="0.25">
      <c r="A12" s="12"/>
      <c r="B12" s="12"/>
      <c r="C12" s="28"/>
      <c r="D12" s="18"/>
      <c r="E12" s="12"/>
      <c r="F12" s="12"/>
      <c r="G12" s="18"/>
      <c r="H12" s="18" t="s">
        <v>121</v>
      </c>
      <c r="I12" s="23">
        <f>STDEV(I2:I9)</f>
        <v>14.975606789642264</v>
      </c>
      <c r="J12" s="18"/>
      <c r="K12" s="18"/>
      <c r="L12" s="18" t="s">
        <v>122</v>
      </c>
      <c r="M12" s="48" t="e">
        <f>K10/M10</f>
        <v>#DIV/0!</v>
      </c>
      <c r="N12" s="37"/>
      <c r="O12" s="42" t="s">
        <v>123</v>
      </c>
      <c r="P12" s="42">
        <f>K10/O10</f>
        <v>9284.7791635085796</v>
      </c>
      <c r="Q12" s="18"/>
      <c r="R12" s="18" t="s">
        <v>124</v>
      </c>
      <c r="S12" s="47">
        <f>K10/O10/43560</f>
        <v>0.21314920026420064</v>
      </c>
      <c r="T12" s="42"/>
      <c r="U12" s="13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</sheetData>
  <conditionalFormatting sqref="A2:AF9">
    <cfRule type="expression" dxfId="3" priority="1" stopIfTrue="1">
      <formula>MOD(ROW(),4)&gt;1</formula>
    </cfRule>
    <cfRule type="expression" dxfId="2" priority="2" stopIfTrue="1">
      <formula>MOD(ROW(),4)&lt;2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12"/>
  <sheetViews>
    <sheetView tabSelected="1" workbookViewId="0">
      <selection activeCell="A2" sqref="A2"/>
    </sheetView>
  </sheetViews>
  <sheetFormatPr defaultRowHeight="15" x14ac:dyDescent="0.25"/>
  <cols>
    <col min="1" max="1" width="14.28515625" bestFit="1" customWidth="1"/>
    <col min="2" max="2" width="23.85546875" bestFit="1" customWidth="1"/>
    <col min="3" max="3" width="9.28515625" style="25" bestFit="1" customWidth="1"/>
    <col min="4" max="4" width="10.85546875" style="15" bestFit="1" customWidth="1"/>
    <col min="5" max="5" width="5.5703125" bestFit="1" customWidth="1"/>
    <col min="6" max="6" width="19" customWidth="1"/>
    <col min="7" max="7" width="10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4.28515625" style="39" bestFit="1" customWidth="1"/>
    <col min="14" max="14" width="10.7109375" style="39" bestFit="1" customWidth="1"/>
    <col min="15" max="15" width="12" style="15" bestFit="1" customWidth="1"/>
    <col min="16" max="16" width="11.85546875" style="44" bestFit="1" customWidth="1"/>
    <col min="17" max="17" width="10.5703125" bestFit="1" customWidth="1"/>
    <col min="18" max="18" width="24.28515625" customWidth="1"/>
    <col min="19" max="19" width="5.42578125" bestFit="1" customWidth="1"/>
  </cols>
  <sheetData>
    <row r="1" spans="1:51" ht="34.5" customHeight="1" x14ac:dyDescent="0.3">
      <c r="A1" s="78" t="s">
        <v>131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51" x14ac:dyDescent="0.25">
      <c r="A2" s="1" t="s">
        <v>0</v>
      </c>
      <c r="B2" s="1" t="s">
        <v>1</v>
      </c>
      <c r="C2" s="24" t="s">
        <v>2</v>
      </c>
      <c r="D2" s="14" t="s">
        <v>3</v>
      </c>
      <c r="E2" s="1" t="s">
        <v>4</v>
      </c>
      <c r="F2" s="1" t="s">
        <v>5</v>
      </c>
      <c r="G2" s="14" t="s">
        <v>6</v>
      </c>
      <c r="H2" s="14" t="s">
        <v>7</v>
      </c>
      <c r="I2" s="19" t="s">
        <v>8</v>
      </c>
      <c r="J2" s="14" t="s">
        <v>9</v>
      </c>
      <c r="K2" s="14" t="s">
        <v>10</v>
      </c>
      <c r="L2" s="14" t="s">
        <v>11</v>
      </c>
      <c r="M2" s="38" t="s">
        <v>14</v>
      </c>
      <c r="N2" s="38" t="s">
        <v>15</v>
      </c>
      <c r="O2" s="14" t="s">
        <v>17</v>
      </c>
      <c r="P2" s="43" t="s">
        <v>18</v>
      </c>
      <c r="Q2" s="1" t="s">
        <v>21</v>
      </c>
      <c r="R2" s="1" t="s">
        <v>22</v>
      </c>
      <c r="S2" s="1" t="s">
        <v>28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x14ac:dyDescent="0.25">
      <c r="A3" s="49" t="s">
        <v>64</v>
      </c>
      <c r="B3" s="49" t="s">
        <v>65</v>
      </c>
      <c r="C3" s="70">
        <v>44421</v>
      </c>
      <c r="D3" s="71">
        <v>260000</v>
      </c>
      <c r="E3" t="s">
        <v>32</v>
      </c>
      <c r="F3" t="s">
        <v>33</v>
      </c>
      <c r="G3" s="15">
        <v>260000</v>
      </c>
      <c r="H3" s="15">
        <v>104700</v>
      </c>
      <c r="I3" s="20">
        <f>H3/G3*100</f>
        <v>40.269230769230766</v>
      </c>
      <c r="J3" s="15">
        <v>201500</v>
      </c>
      <c r="K3" s="15">
        <f>G3-0</f>
        <v>260000</v>
      </c>
      <c r="L3" s="15">
        <v>201500</v>
      </c>
      <c r="M3" s="39">
        <v>8.6999999999999993</v>
      </c>
      <c r="N3" s="39">
        <v>8.6999999999999993</v>
      </c>
      <c r="O3" s="15">
        <f>K3/M3</f>
        <v>29885.057471264372</v>
      </c>
      <c r="P3" s="44">
        <f>K3/M3/43560</f>
        <v>0.68606651678752006</v>
      </c>
      <c r="Q3" t="s">
        <v>66</v>
      </c>
      <c r="S3" s="6" t="s">
        <v>67</v>
      </c>
    </row>
    <row r="4" spans="1:51" x14ac:dyDescent="0.25">
      <c r="A4" t="s">
        <v>78</v>
      </c>
      <c r="B4" t="s">
        <v>79</v>
      </c>
      <c r="C4" s="25">
        <v>44264</v>
      </c>
      <c r="D4" s="15">
        <v>800000</v>
      </c>
      <c r="E4" t="s">
        <v>32</v>
      </c>
      <c r="F4" t="s">
        <v>33</v>
      </c>
      <c r="G4" s="15">
        <v>800000</v>
      </c>
      <c r="H4" s="15">
        <v>537600</v>
      </c>
      <c r="I4" s="20">
        <f>H4/G4*100</f>
        <v>67.2</v>
      </c>
      <c r="J4" s="15">
        <v>904808</v>
      </c>
      <c r="K4" s="15">
        <f>G4-0</f>
        <v>800000</v>
      </c>
      <c r="L4" s="15">
        <v>904808</v>
      </c>
      <c r="M4" s="39">
        <v>70.150000000000006</v>
      </c>
      <c r="N4" s="39">
        <v>68.150000000000006</v>
      </c>
      <c r="O4" s="15">
        <f>K4/M4</f>
        <v>11404.133998574482</v>
      </c>
      <c r="P4" s="44">
        <f>K4/M4/43560</f>
        <v>0.26180289252925809</v>
      </c>
      <c r="Q4" t="s">
        <v>80</v>
      </c>
      <c r="R4" t="s">
        <v>81</v>
      </c>
      <c r="S4" s="6" t="s">
        <v>67</v>
      </c>
      <c r="T4" t="s">
        <v>127</v>
      </c>
    </row>
    <row r="5" spans="1:51" x14ac:dyDescent="0.25">
      <c r="A5" s="72" t="s">
        <v>88</v>
      </c>
      <c r="B5" s="72" t="s">
        <v>75</v>
      </c>
      <c r="C5" s="73">
        <v>43987</v>
      </c>
      <c r="D5" s="74">
        <v>190000</v>
      </c>
      <c r="E5" s="72" t="s">
        <v>32</v>
      </c>
      <c r="F5" s="72" t="s">
        <v>33</v>
      </c>
      <c r="G5" s="74">
        <v>190000</v>
      </c>
      <c r="H5" s="74">
        <v>70000</v>
      </c>
      <c r="I5" s="75">
        <f>H5/G5*100</f>
        <v>36.84210526315789</v>
      </c>
      <c r="J5" s="74">
        <v>83429</v>
      </c>
      <c r="K5" s="74">
        <f>G5-0</f>
        <v>190000</v>
      </c>
      <c r="L5" s="74">
        <v>83429</v>
      </c>
      <c r="M5" s="76">
        <v>20</v>
      </c>
      <c r="N5" s="76">
        <v>20</v>
      </c>
      <c r="O5" s="74">
        <f>K5/M5</f>
        <v>9500</v>
      </c>
      <c r="P5" s="77">
        <f>K5/M5/43560</f>
        <v>0.21808999081726355</v>
      </c>
      <c r="Q5" t="s">
        <v>89</v>
      </c>
      <c r="S5" s="6" t="s">
        <v>36</v>
      </c>
      <c r="T5" t="s">
        <v>125</v>
      </c>
    </row>
    <row r="6" spans="1:51" ht="15.75" thickBot="1" x14ac:dyDescent="0.3">
      <c r="A6" t="s">
        <v>111</v>
      </c>
      <c r="B6" t="s">
        <v>75</v>
      </c>
      <c r="C6" s="25">
        <v>44026</v>
      </c>
      <c r="D6" s="15">
        <v>385000</v>
      </c>
      <c r="E6" t="s">
        <v>32</v>
      </c>
      <c r="F6" t="s">
        <v>33</v>
      </c>
      <c r="G6" s="15">
        <v>385000</v>
      </c>
      <c r="H6" s="15">
        <v>270900</v>
      </c>
      <c r="I6" s="20">
        <f>H6/G6*100</f>
        <v>70.36363636363636</v>
      </c>
      <c r="J6" s="15">
        <v>654966</v>
      </c>
      <c r="K6" s="15">
        <f>G6-0</f>
        <v>385000</v>
      </c>
      <c r="L6" s="15">
        <v>654966</v>
      </c>
      <c r="M6" s="39">
        <v>73.55</v>
      </c>
      <c r="N6" s="39">
        <v>73.546000000000006</v>
      </c>
      <c r="O6" s="15">
        <f>K6/M6</f>
        <v>5234.5343303874915</v>
      </c>
      <c r="P6" s="44">
        <f>K6/M6/43560</f>
        <v>0.12016837305756409</v>
      </c>
      <c r="Q6" t="s">
        <v>112</v>
      </c>
      <c r="S6" s="6" t="s">
        <v>113</v>
      </c>
      <c r="T6" t="s">
        <v>125</v>
      </c>
    </row>
    <row r="7" spans="1:51" ht="15.75" thickTop="1" x14ac:dyDescent="0.25">
      <c r="A7" s="8"/>
      <c r="B7" s="8"/>
      <c r="C7" s="26" t="s">
        <v>118</v>
      </c>
      <c r="D7" s="16">
        <f>+SUM(D3:D6)</f>
        <v>1635000</v>
      </c>
      <c r="E7" s="8"/>
      <c r="F7" s="8"/>
      <c r="G7" s="16">
        <f>+SUM(G3:G6)</f>
        <v>1635000</v>
      </c>
      <c r="H7" s="16">
        <f>+SUM(H3:H6)</f>
        <v>983200</v>
      </c>
      <c r="I7" s="21"/>
      <c r="J7" s="16">
        <f>+SUM(J3:J6)</f>
        <v>1844703</v>
      </c>
      <c r="K7" s="16">
        <f>+SUM(K3:K6)</f>
        <v>1635000</v>
      </c>
      <c r="L7" s="16">
        <f>+SUM(L3:L6)</f>
        <v>1844703</v>
      </c>
      <c r="M7" s="40">
        <f>+SUM(M3:M6)</f>
        <v>172.4</v>
      </c>
      <c r="N7" s="40">
        <f>+SUM(N3:N6)</f>
        <v>170.39600000000002</v>
      </c>
      <c r="O7" s="16"/>
      <c r="P7" s="45"/>
      <c r="Q7" s="8"/>
      <c r="R7" s="8"/>
      <c r="S7" s="8"/>
    </row>
    <row r="8" spans="1:51" x14ac:dyDescent="0.25">
      <c r="A8" s="10"/>
      <c r="B8" s="10"/>
      <c r="C8" s="27"/>
      <c r="D8" s="17"/>
      <c r="E8" s="10"/>
      <c r="F8" s="10"/>
      <c r="G8" s="17"/>
      <c r="H8" s="17" t="s">
        <v>119</v>
      </c>
      <c r="I8" s="22">
        <f>H7/G7*100</f>
        <v>60.13455657492355</v>
      </c>
      <c r="J8" s="17"/>
      <c r="K8" s="17"/>
      <c r="L8" s="17" t="s">
        <v>120</v>
      </c>
      <c r="M8" s="41" t="s">
        <v>120</v>
      </c>
      <c r="N8" s="41"/>
      <c r="O8" s="17" t="s">
        <v>120</v>
      </c>
      <c r="P8" s="46"/>
      <c r="Q8" s="10"/>
      <c r="R8" s="10"/>
      <c r="S8" s="10"/>
    </row>
    <row r="9" spans="1:51" x14ac:dyDescent="0.25">
      <c r="A9" s="12"/>
      <c r="B9" s="12"/>
      <c r="C9" s="28"/>
      <c r="D9" s="18"/>
      <c r="E9" s="12"/>
      <c r="F9" s="12"/>
      <c r="G9" s="18"/>
      <c r="H9" s="18" t="s">
        <v>121</v>
      </c>
      <c r="I9" s="23">
        <f>STDEV(I3:I6)</f>
        <v>17.554648443956317</v>
      </c>
      <c r="J9" s="18"/>
      <c r="K9" s="18"/>
      <c r="L9" s="18" t="s">
        <v>122</v>
      </c>
      <c r="M9" s="42" t="s">
        <v>123</v>
      </c>
      <c r="N9" s="42">
        <f>K7/M7</f>
        <v>9483.7587006960548</v>
      </c>
      <c r="O9" s="18" t="s">
        <v>124</v>
      </c>
      <c r="P9" s="47">
        <f>K7/M7/43560</f>
        <v>0.21771714188925745</v>
      </c>
      <c r="Q9" s="12"/>
      <c r="R9" s="12"/>
      <c r="S9" s="12"/>
    </row>
    <row r="11" spans="1:51" x14ac:dyDescent="0.25">
      <c r="L11" s="71" t="s">
        <v>128</v>
      </c>
      <c r="M11" s="79"/>
      <c r="N11" s="80">
        <v>9500</v>
      </c>
      <c r="O11" s="71" t="s">
        <v>129</v>
      </c>
    </row>
    <row r="12" spans="1:51" ht="15.75" x14ac:dyDescent="0.25">
      <c r="F12" s="81" t="s">
        <v>130</v>
      </c>
      <c r="G12" s="82"/>
      <c r="H12" s="82"/>
      <c r="I12" s="83"/>
    </row>
  </sheetData>
  <mergeCells count="1">
    <mergeCell ref="A1:S1"/>
  </mergeCells>
  <conditionalFormatting sqref="A3:S6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15" right="0.15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 Analysis</vt:lpstr>
      <vt:lpstr>reference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Raelene Birkle</dc:creator>
  <cp:lastModifiedBy>Assessor</cp:lastModifiedBy>
  <cp:lastPrinted>2022-12-05T15:59:45Z</cp:lastPrinted>
  <dcterms:created xsi:type="dcterms:W3CDTF">2022-11-04T19:48:27Z</dcterms:created>
  <dcterms:modified xsi:type="dcterms:W3CDTF">2023-05-31T15:27:00Z</dcterms:modified>
</cp:coreProperties>
</file>